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8"/>
  </bookViews>
  <sheets>
    <sheet name="BIAŁYSTOK" sheetId="1" r:id="rId1"/>
    <sheet name="BYDGOSZCZ" sheetId="2" r:id="rId2"/>
    <sheet name="GLIWICE" sheetId="3" r:id="rId3"/>
    <sheet name="KRAKÓW" sheetId="4" r:id="rId4"/>
    <sheet name="POZNAŃ" sheetId="5" r:id="rId5"/>
    <sheet name="RZESZÓW" sheetId="6" r:id="rId6"/>
    <sheet name="SZCZECIN" sheetId="7" r:id="rId7"/>
    <sheet name="WARSZAWA" sheetId="8" r:id="rId8"/>
    <sheet name="WROCŁAW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<sst xmlns="http://schemas.openxmlformats.org/spreadsheetml/2006/main" count="1301" uniqueCount="288">
  <si>
    <t>Lp.</t>
  </si>
  <si>
    <t>Nazwa asortymentu</t>
  </si>
  <si>
    <t>Ilość</t>
  </si>
  <si>
    <t>Jednostka miary</t>
  </si>
  <si>
    <t>1.</t>
  </si>
  <si>
    <t>RAZEM (I)</t>
  </si>
  <si>
    <t xml:space="preserve">RAZEM (II) </t>
  </si>
  <si>
    <t xml:space="preserve">RAZEM (III) </t>
  </si>
  <si>
    <t xml:space="preserve">RAZEM (IV) </t>
  </si>
  <si>
    <t>FORMULARZ CENOWY</t>
  </si>
  <si>
    <t>III. Odzież ochronna ostrzegawcza.</t>
  </si>
  <si>
    <t>IV. Odzież ochronna.</t>
  </si>
  <si>
    <t>II.Rękawice pięciopalcowe.</t>
  </si>
  <si>
    <t xml:space="preserve"> I. Sprzęt ochronny, inne środki ochrony indywidualnej.</t>
  </si>
  <si>
    <t>V. Odzież robocza.</t>
  </si>
  <si>
    <t xml:space="preserve">VI. Obuwie </t>
  </si>
  <si>
    <t xml:space="preserve">RAZEM (V) </t>
  </si>
  <si>
    <t xml:space="preserve">RAZEM (VI) </t>
  </si>
  <si>
    <t xml:space="preserve">**) zaznaczyć część zamówienia,  której dotyczy szacowanie wartości zamówienia </t>
  </si>
  <si>
    <t>szt.</t>
  </si>
  <si>
    <t>Okulary ochronne</t>
  </si>
  <si>
    <t>Rękawice ochronne typ I.</t>
  </si>
  <si>
    <t>Rękawice spawalnicze</t>
  </si>
  <si>
    <t>Rękawice ocieplane (ochronne)*)</t>
  </si>
  <si>
    <t>par.</t>
  </si>
  <si>
    <t>Kamizelka ostrzegawcza*)</t>
  </si>
  <si>
    <t>Ubranie robocze (2-cz. letnie z czapką).</t>
  </si>
  <si>
    <t>Ubranie robocze ocieplane (2-cz. z czapką)</t>
  </si>
  <si>
    <t>Kurtka ocieplana wyjściowa</t>
  </si>
  <si>
    <t>Kurtka przeciwdeszczowa (płaszcz)</t>
  </si>
  <si>
    <t>Fartuch spawalniczy</t>
  </si>
  <si>
    <t>kpl.</t>
  </si>
  <si>
    <t xml:space="preserve">Fartuch roboczy </t>
  </si>
  <si>
    <t>Koszulka bawełniana z krótkim rękawem</t>
  </si>
  <si>
    <t>Koszula flanelowa</t>
  </si>
  <si>
    <t>Bluza polarowa*)</t>
  </si>
  <si>
    <t>Buty (trzewiki) robocze z podeszwą antypoślizgową</t>
  </si>
  <si>
    <t>Buty gumowe + wkładka ocieplana</t>
  </si>
  <si>
    <t>Buty gumowe długie/wodery/spodniobuty</t>
  </si>
  <si>
    <t>Osłona twarzy z pleksą i słuchawki (przyłbica na hełm dla pilarza)</t>
  </si>
  <si>
    <t>Hełm z przyłbicą i ochronnikami słuchu</t>
  </si>
  <si>
    <t>Siatka na wymianę w przyłbicy z ochronnikami słuchu</t>
  </si>
  <si>
    <t>Urządzenie samohamowne</t>
  </si>
  <si>
    <t>Zatrzaśniki (karabinki)</t>
  </si>
  <si>
    <t>Linka asekuracyjna 10m (kotwicząca)</t>
  </si>
  <si>
    <t>Linka asekuracyjna 15 m (kotwicząca)</t>
  </si>
  <si>
    <t>Podwójna linka bezpieczeństwa z amortyzatorem bezpieczeństwa</t>
  </si>
  <si>
    <t>Urządzenie do ustalania pozycji przy pracy w podparciu</t>
  </si>
  <si>
    <t>Ochronniki słuchu na pałąku</t>
  </si>
  <si>
    <t>Rękawice skórzane z mankietem</t>
  </si>
  <si>
    <t>Kamizelka asekuracyjna</t>
  </si>
  <si>
    <t>Sweter służbowy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</si>
  <si>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</si>
  <si>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</si>
  <si>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</si>
  <si>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</si>
  <si>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</si>
  <si>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</si>
  <si>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</si>
  <si>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</si>
  <si>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</si>
  <si>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</si>
  <si>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</si>
  <si>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</si>
  <si>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Jednorazowa maska przeciwpyłowe (ochrona układu oddechowego)</t>
  </si>
  <si>
    <t>Spodnie antyprzecięciowe (spodnie specjalistyczne dla pilarzy)</t>
  </si>
  <si>
    <t>Obuwie przeciprzecięciowe (trzewiki pilarza)</t>
  </si>
  <si>
    <t>Buty gumowe ocieplane/ gumofilce</t>
  </si>
  <si>
    <t>Rękawice elektroizolacyjne</t>
  </si>
  <si>
    <t>Rękawice pilarza</t>
  </si>
  <si>
    <t>Buty ocieplane</t>
  </si>
  <si>
    <t>Buty dla elektryka</t>
  </si>
  <si>
    <t>Kamizelka ciepłochronna (jednostronna)</t>
  </si>
  <si>
    <t>Obuwie spawalnicze</t>
  </si>
  <si>
    <t>Ubranie spawalnicze</t>
  </si>
  <si>
    <t>Kombinezon pyłoszczelny</t>
  </si>
  <si>
    <t>Szelki bezpieczeństwa z linką asekuracyjną</t>
  </si>
  <si>
    <t>Razem wartość zamówienia netto w PLN</t>
  </si>
  <si>
    <t>Razem  wartość zamówienia brutto w PLN</t>
  </si>
  <si>
    <t xml:space="preserve">
 "Dostawa odzieży i obuwia roboczego i ochronnego oraz środków ochrony indywidualnej  pracownikom Państwowego Gospodarstwa Wodnego Wody Polskie  z podziałem na części: </t>
  </si>
  <si>
    <t>Cena jednostkowa netto  (zł)</t>
  </si>
  <si>
    <t>Wartość zamówienia netto (zł)</t>
  </si>
  <si>
    <t xml:space="preserve"> ………………………..........………………</t>
  </si>
  <si>
    <t xml:space="preserve"> …...........................................................  data;  ………………….……… .2020r.</t>
  </si>
  <si>
    <t>cz. IX.</t>
  </si>
  <si>
    <t>Dostawa odzieży i obuwia roboczego i ochronnego oraz środków ochrony indywidualnej  pracownikom Państwowego Gospodarstwa Wodnego Wody Polskie RZGW w  Rzeszowie</t>
  </si>
  <si>
    <t>Jednorazowa maska przeciwpyłowa (ochrona układu oddechowego)</t>
  </si>
  <si>
    <t>Okulary ochronne/polaryzacyjne</t>
  </si>
  <si>
    <t>Rękawice ochronne typ II.</t>
  </si>
  <si>
    <t>Rękawice ocieplane (ochronne)</t>
  </si>
  <si>
    <t>Rękawice gumowe</t>
  </si>
  <si>
    <t>Rękawice antywibracyjne</t>
  </si>
  <si>
    <t xml:space="preserve">Rękawice wzmacniane z mankietem </t>
  </si>
  <si>
    <t>Rękawice antystatyczne ESD nakrapiane</t>
  </si>
  <si>
    <t>Kamizelka ostrzegawcza</t>
  </si>
  <si>
    <t>Kombinezon do zwalczania Barszczu Sosnowskiego</t>
  </si>
  <si>
    <t>Spodnie antyprzecięciowe (spodnie specjalistyczne dla pilarza)</t>
  </si>
  <si>
    <t>Getry ochronne</t>
  </si>
  <si>
    <t>Czapka ocieplana</t>
  </si>
  <si>
    <t>Bielizna ciepłochronna/bluzka z długim rękawem</t>
  </si>
  <si>
    <t>Ubranie ochronne dla elektryków</t>
  </si>
  <si>
    <t>Ubranie ochronne ocieplane dla elektryków</t>
  </si>
  <si>
    <t>Bluza polarowa</t>
  </si>
  <si>
    <t>Czapka letnia</t>
  </si>
  <si>
    <t>Buty gumowe</t>
  </si>
  <si>
    <t>Buty gumowe ocieplane/gumofilce</t>
  </si>
  <si>
    <t>Obuwie przeciwprzecięciowe (trzewiki pilarza)</t>
  </si>
  <si>
    <t>Buty (obuwie) ochronne antypoślizgowe z wysoką cholewką</t>
  </si>
  <si>
    <t>Wkładki do butów gumowych</t>
  </si>
  <si>
    <t>Szelki bezpieczeństwa</t>
  </si>
  <si>
    <t>cz. VI.</t>
  </si>
  <si>
    <t>cz.VII.</t>
  </si>
  <si>
    <t>Dostawa odzieży i obuwia roboczego i ochronnego oraz środków ochrony indywidualnej  pracownikom Państwowego Gospodarstwa Wodnego Wody Polskie RZGW w  Szczecinie</t>
  </si>
  <si>
    <t>Google ochronne</t>
  </si>
  <si>
    <t>Okulary/ gogle spawalnicze</t>
  </si>
  <si>
    <t>Okulary Polaryzacyjne</t>
  </si>
  <si>
    <t>Kamizelka pneumatyczna</t>
  </si>
  <si>
    <t>hełm ochronny i ocieplacz</t>
  </si>
  <si>
    <t xml:space="preserve">Koło ratunkowe </t>
  </si>
  <si>
    <t xml:space="preserve">Rzutka ratownicza </t>
  </si>
  <si>
    <t>Linki do kół ratunkowych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</si>
  <si>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</si>
  <si>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</si>
  <si>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</si>
  <si>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</si>
  <si>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</si>
  <si>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</si>
  <si>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</si>
  <si>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</si>
  <si>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Maska przeciwchemiczna z filtrem przeciwpyłowym klasy P3 </t>
  </si>
  <si>
    <t>23.</t>
  </si>
  <si>
    <t>24.</t>
  </si>
  <si>
    <t>Półmaska wielokrotnego użytku z filtropochłaniaczem/ami</t>
  </si>
  <si>
    <t>25.</t>
  </si>
  <si>
    <t>26.</t>
  </si>
  <si>
    <t>Uniwersalny drążek izolacyjny</t>
  </si>
  <si>
    <t>Napulśniki (ochrona nadgarstka)</t>
  </si>
  <si>
    <t xml:space="preserve">Ochronniki nóg (ochraniacze stóp i na golenie) </t>
  </si>
  <si>
    <t>Para</t>
  </si>
  <si>
    <t>Rękawice antystatyczne</t>
  </si>
  <si>
    <t>Rękawice piaskarskie</t>
  </si>
  <si>
    <t>Rękawice oblewane grubym PCV (do prac przy linach stalowych)</t>
  </si>
  <si>
    <t xml:space="preserve">Rękawice długie olejoodporne PCV 40 cm </t>
  </si>
  <si>
    <t>Rękawice ochronne powlekane PCV</t>
  </si>
  <si>
    <t>14.</t>
  </si>
  <si>
    <t>Rękawice ochronne (rękawice ochronne  nitrylowe, nakrapiane)</t>
  </si>
  <si>
    <t>Kamizelka odblaskowa</t>
  </si>
  <si>
    <t>Ubranie ocieplone wodoodporne</t>
  </si>
  <si>
    <t>Ubranie spawalnicze lub niepalne</t>
  </si>
  <si>
    <t>Fartuch roboczy</t>
  </si>
  <si>
    <t>Kalesony</t>
  </si>
  <si>
    <t>T-shirt, krótki rękaw (2 sztuki)</t>
  </si>
  <si>
    <t>Trzewiki robocze z podeszwą antypoślizgową</t>
  </si>
  <si>
    <t>Obuwie robocze profilaktyczne</t>
  </si>
  <si>
    <t>Buty (obuwie) letnie</t>
  </si>
  <si>
    <t>Buty gumowe długie/wodery</t>
  </si>
  <si>
    <t xml:space="preserve"> "Dostawa odzieży i obuwia roboczego i ochronnego oraz środków ochrony indywidualnej  pracownikom Państwowego Gospodarstwa Wodnego Wody Polskie  z podziałem na części: </t>
  </si>
  <si>
    <t>Linka asekuracyjna</t>
  </si>
  <si>
    <t>Linka asekuracyjna 10 m (kotwicząca)</t>
  </si>
  <si>
    <t xml:space="preserve">Ochronniki słuchu na pałąku </t>
  </si>
  <si>
    <t xml:space="preserve">Ochronniki słuchu  mocowane do hełmu </t>
  </si>
  <si>
    <t>cz.I.</t>
  </si>
  <si>
    <t>Dostawa odzieży i obuwia roboczego i ochronnego oraz środków ochrony indywidualnej  pracownikom Państwowego Gospodarstwa Wodnego Wody Polskie RZGW w  Białymstoku</t>
  </si>
  <si>
    <t>cz.III.</t>
  </si>
  <si>
    <t>Dostawa odzieży i obuwia roboczego i ochronnego oraz środków ochrony indywidualnej  pracownikom Państwowego Gospodarstwa Wodnego Wody Polskie RZGW w  Gliwicach</t>
  </si>
  <si>
    <t>cz.IV.</t>
  </si>
  <si>
    <t>Dostawa odzieży i obuwia roboczego i ochronnego oraz środków ochrony indywidualnej  pracownikom Państwowego Gospodarstwa Wodnego Wody Polskie RZGW w  Krakowie</t>
  </si>
  <si>
    <t>Hełm ochronny i ocieplacz</t>
  </si>
  <si>
    <t xml:space="preserve">Osłona twarzy z pleksi i słuchawki </t>
  </si>
  <si>
    <t>Szelki bezpieczeństwa i linka asekuracyjna</t>
  </si>
  <si>
    <t>Ochronniki słuchu</t>
  </si>
  <si>
    <t>Słupołazy</t>
  </si>
  <si>
    <t>para</t>
  </si>
  <si>
    <t>Kamizelka ratunkowa</t>
  </si>
  <si>
    <t>Kamizelka ratunkowa pneumatyczna</t>
  </si>
  <si>
    <t>Okulary spawalnicze</t>
  </si>
  <si>
    <t>Przyłbica (tarcza) spawalnicza</t>
  </si>
  <si>
    <t>Drzewołazy</t>
  </si>
  <si>
    <t>Chodnik elektroizolacyjny</t>
  </si>
  <si>
    <t xml:space="preserve">Wkłady do ochronników słuchu </t>
  </si>
  <si>
    <t>zestaw</t>
  </si>
  <si>
    <t>Rękawice Gumowe</t>
  </si>
  <si>
    <t xml:space="preserve">Rękawice antyprzebiciowe i antyprzecięciowe </t>
  </si>
  <si>
    <t>Rękawice robocze powlekane PCV</t>
  </si>
  <si>
    <t>Spodnie antyprzecięciowe</t>
  </si>
  <si>
    <t>Ubranie rybackie wodochronne (kombinezon wodochronny)</t>
  </si>
  <si>
    <t>Fartuch wodoodporny (przedni gumowy)</t>
  </si>
  <si>
    <t>Czapka robocza</t>
  </si>
  <si>
    <t>Bielizna ciepłochronna/bluzka z dług. Rękawem</t>
  </si>
  <si>
    <t>Koszula bawełniana (flanelowa)</t>
  </si>
  <si>
    <t>Kombinezon wodochronny (ubranie rybackie wodochronne)</t>
  </si>
  <si>
    <t>Fratuch spawalniczy</t>
  </si>
  <si>
    <t>Ubranie przeciwdeszczowe/wodoodporne</t>
  </si>
  <si>
    <t>Ubranie robocze (2-cz. letnie z czapką)</t>
  </si>
  <si>
    <t>Spodniobuty</t>
  </si>
  <si>
    <t>Buty zimowe ocieplane</t>
  </si>
  <si>
    <t>Buty robocze z podeszwą antypoślizgową</t>
  </si>
  <si>
    <t>Buty (trzewiki) ocieplone wodoodporne</t>
  </si>
  <si>
    <t>Buty robocze profilaktyczne</t>
  </si>
  <si>
    <t>Buty dla elektryka (ELEKTROIZOLACYJNE)</t>
  </si>
  <si>
    <t>Buty (obuwie) ochr. antypoślizg. z wysoką cholewką</t>
  </si>
  <si>
    <t>Okulary/gogle spawalnicze</t>
  </si>
  <si>
    <t>Ochronniki słuchu  na pałąku</t>
  </si>
  <si>
    <t>Ochronniki słuchu mocowane do hełmu</t>
  </si>
  <si>
    <t xml:space="preserve">Rękawice ochronne powlekane PCV </t>
  </si>
  <si>
    <t>Rękawice antyprzecięciowe</t>
  </si>
  <si>
    <t xml:space="preserve">Rękawice pilarza </t>
  </si>
  <si>
    <t xml:space="preserve">Ubranie spawalnicze </t>
  </si>
  <si>
    <t>Buty (obuwie) letnie *)</t>
  </si>
  <si>
    <t>Buty (trzewiki) ochronne dla spawaczy</t>
  </si>
  <si>
    <t xml:space="preserve">Kamizelka ratunkowa </t>
  </si>
  <si>
    <t>cz.V.</t>
  </si>
  <si>
    <t>Dostawa odzieży i obuwia roboczego i ochronnego oraz środków ochrony indywidualnej  pracownikom Państwowego Gospodarstwa Wodnego Wody Polskie RZGW w  Poznaniu</t>
  </si>
  <si>
    <t>cz.VIII.</t>
  </si>
  <si>
    <t>Dostawa odzieży i obuwia roboczego i ochronnego oraz środków ochrony indywidualnej pracownikom Państwowego Gospodarstwa Wodnego Wody Polskie RZGW w Warszawie</t>
  </si>
  <si>
    <t>Średnia szacunkowa cena jednostkowa netto 
(zł)</t>
  </si>
  <si>
    <t>Szacunkowa wartość zamówienia netto*)
(zł)</t>
  </si>
  <si>
    <t>Okulary przeciwsłoneczne/polaryzacyjne</t>
  </si>
  <si>
    <t>Hełm ochronny/ocieplacz</t>
  </si>
  <si>
    <t>Przyłbica na twarz</t>
  </si>
  <si>
    <t>Ochrona przeźroczysta na twarz</t>
  </si>
  <si>
    <t>Maska przeciwpyłowa</t>
  </si>
  <si>
    <t xml:space="preserve">Rękawice ochronne </t>
  </si>
  <si>
    <t>Rękawice dielektryczne</t>
  </si>
  <si>
    <t>Ubranie przeciwdeszczowe</t>
  </si>
  <si>
    <t>Kurtka przeciwdeszczowa (płaszcz) w kolorze ostrzegawczym żółtym</t>
  </si>
  <si>
    <t>Koszulka bawełniana (flanelowa)</t>
  </si>
  <si>
    <t>Kamizelka ciepłochronna</t>
  </si>
  <si>
    <t>Buty ocieplone</t>
  </si>
  <si>
    <t>Buty (obuwie) wodoodporne antypoślizgowe</t>
  </si>
  <si>
    <t>Buty gumowe + wkładka ocieplana (gumofilce)</t>
  </si>
  <si>
    <t>Obuwie letnia</t>
  </si>
  <si>
    <t>Buty (obuwie) ochronne antyposlizgowe z wysoką cholewką</t>
  </si>
  <si>
    <t>Buty długie wodery</t>
  </si>
  <si>
    <t>Buty długie - spodniobuty (na szelkach)</t>
  </si>
  <si>
    <t>Hełm Ochronny z ocieplaczem</t>
  </si>
  <si>
    <t>Hełm ochronny z przyłbicą i ochronnikami słuchu</t>
  </si>
  <si>
    <t>szt</t>
  </si>
  <si>
    <t>Urządzenia samohamowane</t>
  </si>
  <si>
    <t xml:space="preserve">Linka asekuracyjna 10 m </t>
  </si>
  <si>
    <t xml:space="preserve">Linka asekuracyjna 15 m </t>
  </si>
  <si>
    <t>Przyłbica  (tarcza )spawalnicza</t>
  </si>
  <si>
    <t>Koło ratunkowe</t>
  </si>
  <si>
    <t>par</t>
  </si>
  <si>
    <t>Ochronniki nóg (ochroniacze stóp i na golenie)</t>
  </si>
  <si>
    <t>pary</t>
  </si>
  <si>
    <t>Hełm elektroizolacyjny</t>
  </si>
  <si>
    <t>Rękawice ochronne typ I</t>
  </si>
  <si>
    <t>Rękawice skórzane  z mankietem</t>
  </si>
  <si>
    <t>Rękawice antyprzebiciowe</t>
  </si>
  <si>
    <t>Rękawice długie olejoodporne powlekane PCV40 cm</t>
  </si>
  <si>
    <t>Rękawice bawełniane, wkłady min.23 cm</t>
  </si>
  <si>
    <t>Rękawice ochronne(rękawice ochronne nitrylowe,nakrapiane)</t>
  </si>
  <si>
    <t xml:space="preserve">Kamizelka ostrzegawcza </t>
  </si>
  <si>
    <t>Ubranie robocze letnie (2 cz. z czapką)</t>
  </si>
  <si>
    <t>Ubranie robocze ocieplane (2 cz. z czapką)</t>
  </si>
  <si>
    <t>Kurtka ocieplanan wyjściowa</t>
  </si>
  <si>
    <t>Kurtka przecideszczowa(płaszcz)</t>
  </si>
  <si>
    <t>Bielizna ciepłochłonna/bluza z długim rękawem</t>
  </si>
  <si>
    <t>Ubranie przeciwdeszczowe/wodoodoprne</t>
  </si>
  <si>
    <t>Koszulka bawełniana z krótkim rękawem (T-shirt)</t>
  </si>
  <si>
    <t>Koszula bawełniana flanelowa</t>
  </si>
  <si>
    <t>Buty gumowe+wkładka ocieplana</t>
  </si>
  <si>
    <t>Buty gumowe długiw/wodery/spodniobuty</t>
  </si>
  <si>
    <t>Buty (obuwie)robocze profilak.lub tekstylne</t>
  </si>
  <si>
    <t>Buty przeciwprzecięciowe (trzewiki pilarza)</t>
  </si>
  <si>
    <t>Buty (obuwie)ochronne antypoślizgowe z wysoka cholewą</t>
  </si>
  <si>
    <t>cz.II.</t>
  </si>
  <si>
    <t>Rękawice ochronne (6 szt.)</t>
  </si>
  <si>
    <t>Rękawice ocieplane</t>
  </si>
  <si>
    <t>Ubranie robocze (2 cz. letnie z czapką)</t>
  </si>
  <si>
    <t>Kurtka wyjściowa ocieplana</t>
  </si>
  <si>
    <t>Buty (trzewiki) robocze z podeszwą antyposlizgową</t>
  </si>
  <si>
    <t>Buty ocieplane (obuwie ocieplane)</t>
  </si>
  <si>
    <t>Dostawa odzieży i obuwia roboczego i ochronnego oraz środków ochrony indywidualnej pracownikom Państwowego Gospodarstwa Wodnego Wody Polskie RZGW w Bydgoszczy</t>
  </si>
  <si>
    <t>Załącznik Nr 3a do SIWZ</t>
  </si>
  <si>
    <t>Podatek vat 23%</t>
  </si>
  <si>
    <t>Załącznik Nr 3b  do SIWZ</t>
  </si>
  <si>
    <t>Załącznik Nr 3c do SIWZ</t>
  </si>
  <si>
    <t>Załącznik Nr 3d do SIWZ</t>
  </si>
  <si>
    <t>Podatek vat  23%</t>
  </si>
  <si>
    <t>Załącznik Nr 3e do SIWZ</t>
  </si>
  <si>
    <t>Załącznik Nr 3f do SIWZ</t>
  </si>
  <si>
    <t>Załącznik Nr 3g do SIWZ</t>
  </si>
  <si>
    <t xml:space="preserve">                                    Załącznik Nr 3h do SIWZ</t>
  </si>
  <si>
    <t xml:space="preserve">                   Załącznik Nr 3i do SIWZ</t>
  </si>
  <si>
    <t>( Dokument powinien być podpisany
kwalifikowanym podpisem elektronicznym
przez osoby upoważnione do reprezentowania Wykonawcy)</t>
  </si>
  <si>
    <t>Dostawa odzieży i obuwia roboczego i ochronnego oraz środków ochrony indywidualnej  pracownikom Państwowego Gospodarstwa Wodnego Wody Polskie RZGW we Wrocławiu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</si>
</sst>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_-* #,##0.00&quot; zł&quot;_-;\-* #,##0.00&quot; zł&quot;_-;_-* \-??&quot; zł&quot;_-;_-@_-"/>
    <numFmt numFmtId="168" formatCode="[$-415]dddd\,\ d\ mmmm\ yyyy"/>
    <numFmt numFmtId="169" formatCode="0.00;[Red]0.00"/>
    <numFmt numFmtId="170" formatCode="0.000;[Red]0.000"/>
    <numFmt numFmtId="171" formatCode="0.0;[Red]0.0"/>
    <numFmt numFmtId="172" formatCode="0;[Red]0"/>
    <numFmt numFmtId="173" formatCode="0.0000;[Red]0.0000"/>
    <numFmt numFmtId="174" formatCode="0.00000;[Red]0.00000"/>
    <numFmt numFmtId="175" formatCode="0.000000;[Red]0.000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;[Red]#,##0.00"/>
    <numFmt numFmtId="181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mbria"/>
      <family val="1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ont="0" applyBorder="0" applyProtection="0">
      <alignment/>
    </xf>
    <xf numFmtId="0" fontId="1" fillId="0" borderId="0" applyNumberFormat="0" applyFon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40" fillId="0" borderId="0" applyBorder="0" applyProtection="0">
      <alignment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169" fontId="0" fillId="0" borderId="0" xfId="0" applyNumberFormat="1" applyFill="1" applyAlignment="1">
      <alignment/>
    </xf>
    <xf numFmtId="0" fontId="57" fillId="0" borderId="0" xfId="0" applyFont="1" applyAlignment="1">
      <alignment horizontal="left"/>
    </xf>
    <xf numFmtId="0" fontId="55" fillId="0" borderId="10" xfId="0" applyFont="1" applyBorder="1" applyAlignment="1">
      <alignment horizontal="justify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justify" vertical="center"/>
    </xf>
    <xf numFmtId="0" fontId="58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56" fillId="0" borderId="0" xfId="0" applyFont="1" applyAlignment="1">
      <alignment horizontal="left"/>
    </xf>
    <xf numFmtId="0" fontId="4" fillId="0" borderId="0" xfId="0" applyFont="1" applyBorder="1" applyAlignment="1">
      <alignment vertical="top"/>
    </xf>
    <xf numFmtId="0" fontId="59" fillId="34" borderId="0" xfId="0" applyFont="1" applyFill="1" applyBorder="1" applyAlignment="1">
      <alignment vertical="center"/>
    </xf>
    <xf numFmtId="0" fontId="59" fillId="3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44" fontId="56" fillId="0" borderId="0" xfId="85" applyFont="1" applyAlignment="1">
      <alignment vertical="center"/>
    </xf>
    <xf numFmtId="0" fontId="56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2" fontId="5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169" fontId="55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69" fontId="55" fillId="0" borderId="10" xfId="0" applyNumberFormat="1" applyFont="1" applyBorder="1" applyAlignment="1">
      <alignment horizontal="center" wrapText="1"/>
    </xf>
    <xf numFmtId="172" fontId="55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169" fontId="55" fillId="0" borderId="10" xfId="0" applyNumberFormat="1" applyFont="1" applyBorder="1" applyAlignment="1">
      <alignment horizontal="center" vertical="center" wrapText="1"/>
    </xf>
    <xf numFmtId="172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wrapText="1"/>
    </xf>
    <xf numFmtId="169" fontId="55" fillId="0" borderId="12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172" fontId="55" fillId="0" borderId="10" xfId="0" applyNumberFormat="1" applyFont="1" applyBorder="1" applyAlignment="1">
      <alignment horizontal="center" wrapText="1"/>
    </xf>
    <xf numFmtId="181" fontId="55" fillId="0" borderId="10" xfId="0" applyNumberFormat="1" applyFont="1" applyBorder="1" applyAlignment="1">
      <alignment/>
    </xf>
    <xf numFmtId="169" fontId="60" fillId="0" borderId="10" xfId="0" applyNumberFormat="1" applyFont="1" applyBorder="1" applyAlignment="1">
      <alignment horizontal="center" vertical="center" wrapText="1"/>
    </xf>
    <xf numFmtId="181" fontId="55" fillId="0" borderId="10" xfId="0" applyNumberFormat="1" applyFont="1" applyBorder="1" applyAlignment="1">
      <alignment vertical="center"/>
    </xf>
    <xf numFmtId="169" fontId="55" fillId="0" borderId="10" xfId="0" applyNumberFormat="1" applyFont="1" applyBorder="1" applyAlignment="1">
      <alignment horizontal="right" vertical="center" wrapText="1"/>
    </xf>
    <xf numFmtId="2" fontId="55" fillId="0" borderId="10" xfId="0" applyNumberFormat="1" applyFont="1" applyBorder="1" applyAlignment="1">
      <alignment/>
    </xf>
    <xf numFmtId="169" fontId="60" fillId="0" borderId="12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44" fontId="55" fillId="0" borderId="10" xfId="85" applyFont="1" applyBorder="1" applyAlignment="1">
      <alignment horizontal="center" wrapText="1"/>
    </xf>
    <xf numFmtId="44" fontId="55" fillId="0" borderId="10" xfId="85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9" fontId="55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3" xfId="0" applyFont="1" applyBorder="1" applyAlignment="1">
      <alignment horizontal="center" vertical="center"/>
    </xf>
    <xf numFmtId="44" fontId="55" fillId="0" borderId="0" xfId="85" applyFont="1" applyAlignment="1">
      <alignment vertical="center"/>
    </xf>
    <xf numFmtId="2" fontId="55" fillId="0" borderId="10" xfId="85" applyNumberFormat="1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2" fontId="55" fillId="0" borderId="10" xfId="85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44" fontId="55" fillId="0" borderId="10" xfId="85" applyFont="1" applyBorder="1" applyAlignment="1">
      <alignment vertical="center"/>
    </xf>
    <xf numFmtId="2" fontId="55" fillId="0" borderId="12" xfId="85" applyNumberFormat="1" applyFont="1" applyBorder="1" applyAlignment="1">
      <alignment horizontal="center" vertical="center" wrapText="1"/>
    </xf>
    <xf numFmtId="44" fontId="55" fillId="34" borderId="10" xfId="85" applyFont="1" applyFill="1" applyBorder="1" applyAlignment="1">
      <alignment vertical="center"/>
    </xf>
    <xf numFmtId="8" fontId="55" fillId="0" borderId="10" xfId="0" applyNumberFormat="1" applyFont="1" applyBorder="1" applyAlignment="1">
      <alignment horizontal="center" vertical="center" wrapText="1"/>
    </xf>
    <xf numFmtId="8" fontId="60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justify" vertical="center"/>
    </xf>
    <xf numFmtId="169" fontId="55" fillId="0" borderId="10" xfId="0" applyNumberFormat="1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vertical="center"/>
    </xf>
    <xf numFmtId="0" fontId="55" fillId="0" borderId="10" xfId="0" applyFont="1" applyFill="1" applyBorder="1" applyAlignment="1">
      <alignment/>
    </xf>
    <xf numFmtId="2" fontId="55" fillId="0" borderId="10" xfId="0" applyNumberFormat="1" applyFont="1" applyBorder="1" applyAlignment="1">
      <alignment horizontal="center"/>
    </xf>
    <xf numFmtId="180" fontId="60" fillId="0" borderId="10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justify" vertical="center"/>
    </xf>
    <xf numFmtId="180" fontId="5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180" fontId="60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180" fontId="60" fillId="0" borderId="16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0" fillId="34" borderId="0" xfId="0" applyFill="1" applyAlignment="1">
      <alignment/>
    </xf>
    <xf numFmtId="0" fontId="36" fillId="34" borderId="0" xfId="0" applyFont="1" applyFill="1" applyAlignment="1">
      <alignment/>
    </xf>
    <xf numFmtId="169" fontId="55" fillId="0" borderId="10" xfId="0" applyNumberFormat="1" applyFont="1" applyBorder="1" applyAlignment="1">
      <alignment horizontal="right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right"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169" fontId="60" fillId="0" borderId="16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55" fillId="0" borderId="10" xfId="0" applyNumberFormat="1" applyFont="1" applyBorder="1" applyAlignment="1">
      <alignment horizontal="center" vertical="center"/>
    </xf>
    <xf numFmtId="169" fontId="55" fillId="0" borderId="1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left"/>
    </xf>
    <xf numFmtId="169" fontId="55" fillId="34" borderId="10" xfId="0" applyNumberFormat="1" applyFont="1" applyFill="1" applyBorder="1" applyAlignment="1">
      <alignment horizontal="center" vertical="center" wrapText="1"/>
    </xf>
    <xf numFmtId="169" fontId="55" fillId="34" borderId="10" xfId="0" applyNumberFormat="1" applyFont="1" applyFill="1" applyBorder="1" applyAlignment="1">
      <alignment horizontal="center" wrapText="1"/>
    </xf>
    <xf numFmtId="169" fontId="55" fillId="34" borderId="12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57" fillId="0" borderId="0" xfId="0" applyFont="1" applyAlignment="1">
      <alignment horizontal="left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169" fontId="60" fillId="0" borderId="10" xfId="0" applyNumberFormat="1" applyFont="1" applyBorder="1" applyAlignment="1">
      <alignment horizontal="right" vertical="center" wrapText="1"/>
    </xf>
    <xf numFmtId="169" fontId="60" fillId="35" borderId="10" xfId="0" applyNumberFormat="1" applyFont="1" applyFill="1" applyBorder="1" applyAlignment="1">
      <alignment horizontal="center" vertical="center" wrapText="1"/>
    </xf>
    <xf numFmtId="169" fontId="60" fillId="0" borderId="17" xfId="0" applyNumberFormat="1" applyFont="1" applyBorder="1" applyAlignment="1">
      <alignment horizontal="right" vertical="center" wrapText="1"/>
    </xf>
    <xf numFmtId="169" fontId="60" fillId="0" borderId="18" xfId="0" applyNumberFormat="1" applyFont="1" applyBorder="1" applyAlignment="1">
      <alignment horizontal="right" vertical="center" wrapText="1"/>
    </xf>
    <xf numFmtId="169" fontId="60" fillId="0" borderId="19" xfId="0" applyNumberFormat="1" applyFont="1" applyBorder="1" applyAlignment="1">
      <alignment horizontal="righ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69" fontId="60" fillId="0" borderId="20" xfId="0" applyNumberFormat="1" applyFont="1" applyBorder="1" applyAlignment="1">
      <alignment horizontal="right" vertical="center" wrapText="1"/>
    </xf>
    <xf numFmtId="169" fontId="60" fillId="0" borderId="14" xfId="0" applyNumberFormat="1" applyFont="1" applyBorder="1" applyAlignment="1">
      <alignment horizontal="right" vertical="center" wrapText="1"/>
    </xf>
    <xf numFmtId="169" fontId="60" fillId="0" borderId="21" xfId="0" applyNumberFormat="1" applyFont="1" applyBorder="1" applyAlignment="1">
      <alignment horizontal="right" vertical="center" wrapText="1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9" fontId="60" fillId="35" borderId="20" xfId="0" applyNumberFormat="1" applyFont="1" applyFill="1" applyBorder="1" applyAlignment="1">
      <alignment horizontal="center" vertical="center" wrapText="1"/>
    </xf>
    <xf numFmtId="169" fontId="60" fillId="35" borderId="14" xfId="0" applyNumberFormat="1" applyFont="1" applyFill="1" applyBorder="1" applyAlignment="1">
      <alignment horizontal="center" vertical="center" wrapText="1"/>
    </xf>
    <xf numFmtId="169" fontId="60" fillId="35" borderId="21" xfId="0" applyNumberFormat="1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right" vertical="center" wrapText="1"/>
    </xf>
    <xf numFmtId="0" fontId="60" fillId="0" borderId="14" xfId="0" applyFont="1" applyBorder="1" applyAlignment="1">
      <alignment horizontal="right" vertical="center" wrapText="1"/>
    </xf>
    <xf numFmtId="0" fontId="60" fillId="0" borderId="21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6" fillId="0" borderId="0" xfId="0" applyFont="1" applyBorder="1" applyAlignment="1">
      <alignment horizontal="center"/>
    </xf>
    <xf numFmtId="169" fontId="60" fillId="0" borderId="22" xfId="0" applyNumberFormat="1" applyFont="1" applyBorder="1" applyAlignment="1">
      <alignment horizontal="right" vertical="center" wrapText="1"/>
    </xf>
    <xf numFmtId="169" fontId="60" fillId="0" borderId="0" xfId="0" applyNumberFormat="1" applyFont="1" applyAlignment="1">
      <alignment horizontal="right" vertical="center" wrapText="1"/>
    </xf>
    <xf numFmtId="169" fontId="60" fillId="0" borderId="23" xfId="0" applyNumberFormat="1" applyFont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right" vertical="center" wrapText="1"/>
    </xf>
    <xf numFmtId="169" fontId="50" fillId="0" borderId="10" xfId="0" applyNumberFormat="1" applyFont="1" applyBorder="1" applyAlignment="1">
      <alignment horizontal="right" vertical="center" wrapText="1"/>
    </xf>
    <xf numFmtId="0" fontId="6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0" fontId="65" fillId="33" borderId="24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66" fillId="0" borderId="0" xfId="0" applyFont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6" fillId="0" borderId="10" xfId="0" applyFont="1" applyBorder="1" applyAlignment="1">
      <alignment horizontal="left"/>
    </xf>
    <xf numFmtId="0" fontId="56" fillId="0" borderId="26" xfId="0" applyFont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</cellXfs>
  <cellStyles count="9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0" xfId="53"/>
    <cellStyle name="Normalny 10 2" xfId="54"/>
    <cellStyle name="Normalny 11" xfId="55"/>
    <cellStyle name="Normalny 12" xfId="56"/>
    <cellStyle name="Normalny 12 2" xfId="57"/>
    <cellStyle name="Normalny 12 2 2" xfId="58"/>
    <cellStyle name="Normalny 12 3" xfId="59"/>
    <cellStyle name="Normalny 2" xfId="60"/>
    <cellStyle name="Normalny 2 2" xfId="61"/>
    <cellStyle name="Normalny 2 3" xfId="62"/>
    <cellStyle name="Normalny 2_utrzymanie_cieki i urządzenia" xfId="63"/>
    <cellStyle name="Normalny 3" xfId="64"/>
    <cellStyle name="Normalny 3 2" xfId="65"/>
    <cellStyle name="Normalny 4" xfId="66"/>
    <cellStyle name="Normalny 4 2" xfId="67"/>
    <cellStyle name="Normalny 5" xfId="68"/>
    <cellStyle name="Normalny 5 2" xfId="69"/>
    <cellStyle name="Normalny 6" xfId="70"/>
    <cellStyle name="Normalny 6 2" xfId="71"/>
    <cellStyle name="Normalny 7" xfId="72"/>
    <cellStyle name="Normalny 8" xfId="73"/>
    <cellStyle name="Normalny 8 2" xfId="74"/>
    <cellStyle name="Normalny 9" xfId="75"/>
    <cellStyle name="Normalny 9 2" xfId="76"/>
    <cellStyle name="Obliczenia" xfId="77"/>
    <cellStyle name="Followed Hyperlink" xfId="78"/>
    <cellStyle name="Percent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Walutowy 2" xfId="87"/>
    <cellStyle name="Walutowy 2 2" xfId="88"/>
    <cellStyle name="Walutowy 2 2 2" xfId="89"/>
    <cellStyle name="Walutowy 2 2 2 2" xfId="90"/>
    <cellStyle name="Walutowy 2 2 3" xfId="91"/>
    <cellStyle name="Walutowy 2 3" xfId="92"/>
    <cellStyle name="Walutowy 2 3 2" xfId="93"/>
    <cellStyle name="Walutowy 2 3 2 2" xfId="94"/>
    <cellStyle name="Walutowy 2 3 3" xfId="95"/>
    <cellStyle name="Walutowy 3" xfId="96"/>
    <cellStyle name="Walutowy 3 2" xfId="97"/>
    <cellStyle name="Walutowy 3 2 2" xfId="98"/>
    <cellStyle name="Walutowy 3 3" xfId="99"/>
    <cellStyle name="Walutowy 4" xfId="100"/>
    <cellStyle name="Walutowy 4 2" xfId="101"/>
    <cellStyle name="Walutowy 4 2 2" xfId="102"/>
    <cellStyle name="Walutowy 4 3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wiater\Desktop\PRZETARG\ODZIE&#379;\2020\SWZ\RZGW%20%20ODZIE&#379;%20i%20&#346;OI%20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miniuk\AppData\Local\Microsoft\Windows\INetCache\Content.Outlook\X1O4OGUS\Zapotrzebowania%2020-21%20z%20cenam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zież i śoi"/>
      <sheetName val="zapotrzebowanie"/>
      <sheetName val="SWZ"/>
      <sheetName val="SWZ 2020"/>
      <sheetName val="KLIMKÓWKA 2021"/>
    </sheetNames>
    <sheetDataSet>
      <sheetData sheetId="1">
        <row r="7">
          <cell r="D7">
            <v>1</v>
          </cell>
          <cell r="E7">
            <v>4</v>
          </cell>
        </row>
        <row r="8">
          <cell r="D8">
            <v>9</v>
          </cell>
          <cell r="E8">
            <v>13</v>
          </cell>
        </row>
        <row r="14">
          <cell r="D14">
            <v>4</v>
          </cell>
          <cell r="E14">
            <v>3</v>
          </cell>
        </row>
        <row r="15">
          <cell r="D15">
            <v>8</v>
          </cell>
          <cell r="E15">
            <v>63</v>
          </cell>
        </row>
        <row r="18">
          <cell r="D18">
            <v>150</v>
          </cell>
          <cell r="E18">
            <v>150</v>
          </cell>
        </row>
        <row r="19">
          <cell r="D19">
            <v>701</v>
          </cell>
          <cell r="E19">
            <v>745</v>
          </cell>
        </row>
        <row r="20">
          <cell r="D20">
            <v>182</v>
          </cell>
          <cell r="E20">
            <v>231</v>
          </cell>
        </row>
        <row r="21">
          <cell r="D21">
            <v>91</v>
          </cell>
          <cell r="E21">
            <v>96</v>
          </cell>
        </row>
        <row r="22">
          <cell r="D22">
            <v>188</v>
          </cell>
          <cell r="E22">
            <v>162</v>
          </cell>
        </row>
        <row r="23">
          <cell r="D23">
            <v>15</v>
          </cell>
          <cell r="E23">
            <v>8</v>
          </cell>
        </row>
        <row r="24">
          <cell r="D24">
            <v>8</v>
          </cell>
          <cell r="E24">
            <v>23</v>
          </cell>
        </row>
        <row r="25">
          <cell r="D25">
            <v>295</v>
          </cell>
          <cell r="E25">
            <v>442</v>
          </cell>
        </row>
        <row r="26">
          <cell r="D26">
            <v>20</v>
          </cell>
          <cell r="E26">
            <v>20</v>
          </cell>
        </row>
        <row r="29">
          <cell r="D29">
            <v>46</v>
          </cell>
          <cell r="E29">
            <v>6</v>
          </cell>
        </row>
        <row r="31">
          <cell r="D31">
            <v>6</v>
          </cell>
          <cell r="E31">
            <v>133</v>
          </cell>
        </row>
        <row r="32">
          <cell r="D32">
            <v>3</v>
          </cell>
          <cell r="E32">
            <v>69</v>
          </cell>
        </row>
        <row r="33">
          <cell r="D33">
            <v>48</v>
          </cell>
          <cell r="E33">
            <v>30</v>
          </cell>
        </row>
        <row r="34">
          <cell r="D34">
            <v>63</v>
          </cell>
          <cell r="E34">
            <v>133</v>
          </cell>
        </row>
        <row r="35">
          <cell r="D35">
            <v>16</v>
          </cell>
          <cell r="E35">
            <v>77</v>
          </cell>
        </row>
        <row r="37">
          <cell r="D37">
            <v>4</v>
          </cell>
          <cell r="E37">
            <v>4</v>
          </cell>
        </row>
        <row r="38">
          <cell r="D38">
            <v>6</v>
          </cell>
          <cell r="E38">
            <v>68</v>
          </cell>
        </row>
        <row r="40">
          <cell r="D40">
            <v>6</v>
          </cell>
          <cell r="E40">
            <v>68</v>
          </cell>
        </row>
        <row r="41">
          <cell r="D41">
            <v>2</v>
          </cell>
          <cell r="E41">
            <v>1</v>
          </cell>
        </row>
        <row r="46">
          <cell r="D46">
            <v>8</v>
          </cell>
          <cell r="E46">
            <v>5</v>
          </cell>
        </row>
        <row r="47">
          <cell r="D47">
            <v>365</v>
          </cell>
          <cell r="E47">
            <v>370</v>
          </cell>
        </row>
        <row r="48">
          <cell r="D48">
            <v>138</v>
          </cell>
          <cell r="E48">
            <v>148</v>
          </cell>
        </row>
        <row r="50">
          <cell r="D50">
            <v>8</v>
          </cell>
          <cell r="E50">
            <v>1</v>
          </cell>
        </row>
        <row r="51">
          <cell r="D51">
            <v>79</v>
          </cell>
          <cell r="E51">
            <v>63</v>
          </cell>
        </row>
        <row r="54">
          <cell r="D54">
            <v>22</v>
          </cell>
          <cell r="E54">
            <v>145</v>
          </cell>
        </row>
        <row r="55">
          <cell r="D55">
            <v>68</v>
          </cell>
          <cell r="E55">
            <v>150</v>
          </cell>
        </row>
        <row r="56">
          <cell r="D56">
            <v>13</v>
          </cell>
          <cell r="E56">
            <v>28</v>
          </cell>
        </row>
        <row r="57">
          <cell r="D57">
            <v>32</v>
          </cell>
          <cell r="E57">
            <v>97</v>
          </cell>
        </row>
        <row r="58">
          <cell r="D58">
            <v>35</v>
          </cell>
          <cell r="E58">
            <v>123</v>
          </cell>
        </row>
        <row r="59">
          <cell r="D59">
            <v>4</v>
          </cell>
          <cell r="E59">
            <v>5</v>
          </cell>
        </row>
        <row r="60">
          <cell r="D60">
            <v>3</v>
          </cell>
          <cell r="E60">
            <v>39</v>
          </cell>
        </row>
        <row r="61">
          <cell r="D61">
            <v>17</v>
          </cell>
          <cell r="E61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potrzebowanie - OPZ"/>
    </sheetNames>
    <sheetDataSet>
      <sheetData sheetId="0">
        <row r="7">
          <cell r="I7">
            <v>18</v>
          </cell>
        </row>
        <row r="8">
          <cell r="I8">
            <v>64</v>
          </cell>
        </row>
        <row r="9">
          <cell r="I9">
            <v>31</v>
          </cell>
        </row>
        <row r="10">
          <cell r="I10">
            <v>3</v>
          </cell>
        </row>
        <row r="11">
          <cell r="I11">
            <v>3</v>
          </cell>
        </row>
        <row r="12">
          <cell r="I12">
            <v>3</v>
          </cell>
        </row>
        <row r="13">
          <cell r="I13">
            <v>2</v>
          </cell>
        </row>
        <row r="14">
          <cell r="I14">
            <v>3</v>
          </cell>
        </row>
        <row r="33">
          <cell r="I33">
            <v>35</v>
          </cell>
        </row>
        <row r="34">
          <cell r="I34">
            <v>3</v>
          </cell>
        </row>
        <row r="35">
          <cell r="I35">
            <v>26</v>
          </cell>
        </row>
        <row r="36">
          <cell r="I36">
            <v>123</v>
          </cell>
        </row>
        <row r="37">
          <cell r="I37">
            <v>3</v>
          </cell>
        </row>
        <row r="38">
          <cell r="I38">
            <v>19</v>
          </cell>
        </row>
        <row r="39">
          <cell r="I39">
            <v>3</v>
          </cell>
        </row>
        <row r="40">
          <cell r="I4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2"/>
  <sheetViews>
    <sheetView zoomScalePageLayoutView="0" workbookViewId="0" topLeftCell="A19">
      <selection activeCell="G46" sqref="G46"/>
    </sheetView>
  </sheetViews>
  <sheetFormatPr defaultColWidth="9.140625" defaultRowHeight="15"/>
  <cols>
    <col min="1" max="1" width="4.8515625" style="4" customWidth="1"/>
    <col min="2" max="2" width="7.00390625" style="0" customWidth="1"/>
    <col min="3" max="3" width="35.7109375" style="0" customWidth="1"/>
    <col min="4" max="4" width="8.28125" style="0" customWidth="1"/>
    <col min="5" max="5" width="10.00390625" style="0" customWidth="1"/>
    <col min="6" max="6" width="10.28125" style="0" customWidth="1"/>
    <col min="7" max="7" width="14.00390625" style="0" customWidth="1"/>
  </cols>
  <sheetData>
    <row r="1" spans="2:7" s="4" customFormat="1" ht="15">
      <c r="B1" s="30"/>
      <c r="C1" s="30"/>
      <c r="D1" s="30"/>
      <c r="E1" s="120" t="s">
        <v>275</v>
      </c>
      <c r="F1" s="120"/>
      <c r="G1" s="120"/>
    </row>
    <row r="2" spans="2:7" s="4" customFormat="1" ht="24" customHeight="1">
      <c r="B2" s="135" t="s">
        <v>9</v>
      </c>
      <c r="C2" s="135"/>
      <c r="D2" s="135"/>
      <c r="E2" s="135"/>
      <c r="F2" s="135"/>
      <c r="G2" s="135"/>
    </row>
    <row r="3" spans="2:7" ht="43.5" customHeight="1">
      <c r="B3" s="137" t="s">
        <v>156</v>
      </c>
      <c r="C3" s="138"/>
      <c r="D3" s="138"/>
      <c r="E3" s="138"/>
      <c r="F3" s="138"/>
      <c r="G3" s="138"/>
    </row>
    <row r="4" spans="2:7" s="4" customFormat="1" ht="45.75" customHeight="1">
      <c r="B4" s="35" t="s">
        <v>161</v>
      </c>
      <c r="C4" s="136" t="s">
        <v>162</v>
      </c>
      <c r="D4" s="136"/>
      <c r="E4" s="136"/>
      <c r="F4" s="136"/>
      <c r="G4" s="136"/>
    </row>
    <row r="5" spans="2:7" ht="18.75">
      <c r="B5" s="130" t="s">
        <v>9</v>
      </c>
      <c r="C5" s="130"/>
      <c r="D5" s="130"/>
      <c r="E5" s="130"/>
      <c r="F5" s="130"/>
      <c r="G5" s="130"/>
    </row>
    <row r="6" spans="2:7" ht="40.5" customHeight="1">
      <c r="B6" s="55" t="s">
        <v>0</v>
      </c>
      <c r="C6" s="55" t="s">
        <v>1</v>
      </c>
      <c r="D6" s="55" t="s">
        <v>2</v>
      </c>
      <c r="E6" s="55" t="s">
        <v>3</v>
      </c>
      <c r="F6" s="56" t="s">
        <v>80</v>
      </c>
      <c r="G6" s="56" t="s">
        <v>81</v>
      </c>
    </row>
    <row r="7" spans="2:7" ht="15">
      <c r="B7" s="131" t="s">
        <v>13</v>
      </c>
      <c r="C7" s="131"/>
      <c r="D7" s="131"/>
      <c r="E7" s="131"/>
      <c r="F7" s="131"/>
      <c r="G7" s="131"/>
    </row>
    <row r="8" spans="2:7" ht="15">
      <c r="B8" s="36" t="s">
        <v>4</v>
      </c>
      <c r="C8" s="17" t="s">
        <v>167</v>
      </c>
      <c r="D8" s="37">
        <v>21</v>
      </c>
      <c r="E8" s="38" t="s">
        <v>19</v>
      </c>
      <c r="F8" s="39"/>
      <c r="G8" s="39"/>
    </row>
    <row r="9" spans="2:7" ht="15">
      <c r="B9" s="40">
        <v>2</v>
      </c>
      <c r="C9" s="17" t="s">
        <v>20</v>
      </c>
      <c r="D9" s="37">
        <v>72</v>
      </c>
      <c r="E9" s="38" t="s">
        <v>19</v>
      </c>
      <c r="F9" s="39"/>
      <c r="G9" s="39"/>
    </row>
    <row r="10" spans="2:7" ht="15">
      <c r="B10" s="40">
        <v>3</v>
      </c>
      <c r="C10" s="17" t="s">
        <v>201</v>
      </c>
      <c r="D10" s="37">
        <v>2</v>
      </c>
      <c r="E10" s="38" t="s">
        <v>19</v>
      </c>
      <c r="F10" s="39"/>
      <c r="G10" s="39"/>
    </row>
    <row r="11" spans="2:7" ht="15">
      <c r="B11" s="40">
        <v>4</v>
      </c>
      <c r="C11" s="17" t="s">
        <v>176</v>
      </c>
      <c r="D11" s="37">
        <v>4</v>
      </c>
      <c r="E11" s="38" t="s">
        <v>19</v>
      </c>
      <c r="F11" s="39"/>
      <c r="G11" s="39"/>
    </row>
    <row r="12" spans="2:7" ht="15">
      <c r="B12" s="40">
        <v>5</v>
      </c>
      <c r="C12" s="17" t="s">
        <v>210</v>
      </c>
      <c r="D12" s="37">
        <v>3</v>
      </c>
      <c r="E12" s="38" t="s">
        <v>19</v>
      </c>
      <c r="F12" s="39"/>
      <c r="G12" s="39"/>
    </row>
    <row r="13" spans="2:7" ht="15">
      <c r="B13" s="40">
        <v>6</v>
      </c>
      <c r="C13" s="17" t="s">
        <v>40</v>
      </c>
      <c r="D13" s="37">
        <v>5</v>
      </c>
      <c r="E13" s="38" t="s">
        <v>19</v>
      </c>
      <c r="F13" s="41"/>
      <c r="G13" s="41"/>
    </row>
    <row r="14" spans="2:7" ht="15">
      <c r="B14" s="125" t="s">
        <v>5</v>
      </c>
      <c r="C14" s="125"/>
      <c r="D14" s="125"/>
      <c r="E14" s="125"/>
      <c r="F14" s="125"/>
      <c r="G14" s="42">
        <f>SUM(G8:G13)</f>
        <v>0</v>
      </c>
    </row>
    <row r="15" spans="2:7" ht="15">
      <c r="B15" s="131" t="s">
        <v>12</v>
      </c>
      <c r="C15" s="131"/>
      <c r="D15" s="131"/>
      <c r="E15" s="131"/>
      <c r="F15" s="131"/>
      <c r="G15" s="131"/>
    </row>
    <row r="16" spans="2:7" ht="15">
      <c r="B16" s="40">
        <v>1</v>
      </c>
      <c r="C16" s="17" t="s">
        <v>21</v>
      </c>
      <c r="D16" s="37">
        <v>2814</v>
      </c>
      <c r="E16" s="38" t="s">
        <v>24</v>
      </c>
      <c r="F16" s="39"/>
      <c r="G16" s="42"/>
    </row>
    <row r="17" spans="2:7" ht="15">
      <c r="B17" s="43">
        <v>2</v>
      </c>
      <c r="C17" s="17" t="s">
        <v>90</v>
      </c>
      <c r="D17" s="37">
        <v>250</v>
      </c>
      <c r="E17" s="38" t="s">
        <v>24</v>
      </c>
      <c r="F17" s="39"/>
      <c r="G17" s="42"/>
    </row>
    <row r="18" spans="2:7" ht="15">
      <c r="B18" s="40">
        <v>3</v>
      </c>
      <c r="C18" s="17" t="s">
        <v>22</v>
      </c>
      <c r="D18" s="37">
        <v>25</v>
      </c>
      <c r="E18" s="38" t="s">
        <v>24</v>
      </c>
      <c r="F18" s="39"/>
      <c r="G18" s="42"/>
    </row>
    <row r="19" spans="2:7" ht="15">
      <c r="B19" s="43">
        <v>4</v>
      </c>
      <c r="C19" s="17" t="s">
        <v>89</v>
      </c>
      <c r="D19" s="37">
        <v>1035</v>
      </c>
      <c r="E19" s="38" t="s">
        <v>24</v>
      </c>
      <c r="F19" s="39"/>
      <c r="G19" s="42"/>
    </row>
    <row r="20" spans="2:7" ht="15">
      <c r="B20" s="41">
        <v>5</v>
      </c>
      <c r="C20" s="17" t="s">
        <v>69</v>
      </c>
      <c r="D20" s="37">
        <v>12</v>
      </c>
      <c r="E20" s="38" t="s">
        <v>24</v>
      </c>
      <c r="F20" s="39"/>
      <c r="G20" s="42"/>
    </row>
    <row r="21" spans="2:7" ht="15">
      <c r="B21" s="132" t="s">
        <v>6</v>
      </c>
      <c r="C21" s="133"/>
      <c r="D21" s="133"/>
      <c r="E21" s="133"/>
      <c r="F21" s="134"/>
      <c r="G21" s="42">
        <f>SUM(G16:G20)</f>
        <v>0</v>
      </c>
    </row>
    <row r="22" spans="2:7" ht="15">
      <c r="B22" s="139" t="s">
        <v>10</v>
      </c>
      <c r="C22" s="140"/>
      <c r="D22" s="140"/>
      <c r="E22" s="140"/>
      <c r="F22" s="140"/>
      <c r="G22" s="141"/>
    </row>
    <row r="23" spans="2:7" ht="15">
      <c r="B23" s="40">
        <v>1</v>
      </c>
      <c r="C23" s="17" t="s">
        <v>94</v>
      </c>
      <c r="D23" s="37">
        <v>72</v>
      </c>
      <c r="E23" s="38" t="s">
        <v>19</v>
      </c>
      <c r="F23" s="39"/>
      <c r="G23" s="42"/>
    </row>
    <row r="24" spans="2:7" ht="15">
      <c r="B24" s="125" t="s">
        <v>7</v>
      </c>
      <c r="C24" s="125"/>
      <c r="D24" s="125"/>
      <c r="E24" s="125"/>
      <c r="F24" s="125"/>
      <c r="G24" s="42">
        <f>SUM(G23)</f>
        <v>0</v>
      </c>
    </row>
    <row r="25" spans="2:7" ht="15">
      <c r="B25" s="126" t="s">
        <v>11</v>
      </c>
      <c r="C25" s="126"/>
      <c r="D25" s="126"/>
      <c r="E25" s="126"/>
      <c r="F25" s="126"/>
      <c r="G25" s="126"/>
    </row>
    <row r="26" spans="2:7" ht="15">
      <c r="B26" s="40">
        <v>1</v>
      </c>
      <c r="C26" s="17" t="s">
        <v>26</v>
      </c>
      <c r="D26" s="38">
        <v>95</v>
      </c>
      <c r="E26" s="38" t="s">
        <v>31</v>
      </c>
      <c r="F26" s="39"/>
      <c r="G26" s="42"/>
    </row>
    <row r="27" spans="2:7" ht="15">
      <c r="B27" s="40">
        <v>2</v>
      </c>
      <c r="C27" s="17" t="s">
        <v>27</v>
      </c>
      <c r="D27" s="38">
        <v>2</v>
      </c>
      <c r="E27" s="38" t="s">
        <v>31</v>
      </c>
      <c r="F27" s="39"/>
      <c r="G27" s="42"/>
    </row>
    <row r="28" spans="2:7" ht="15">
      <c r="B28" s="40">
        <v>3</v>
      </c>
      <c r="C28" s="14" t="s">
        <v>29</v>
      </c>
      <c r="D28" s="37">
        <v>29</v>
      </c>
      <c r="E28" s="38" t="s">
        <v>19</v>
      </c>
      <c r="F28" s="39"/>
      <c r="G28" s="42"/>
    </row>
    <row r="29" spans="2:7" ht="15">
      <c r="B29" s="40">
        <v>4</v>
      </c>
      <c r="C29" s="44" t="s">
        <v>30</v>
      </c>
      <c r="D29" s="37">
        <v>3</v>
      </c>
      <c r="E29" s="38" t="s">
        <v>19</v>
      </c>
      <c r="F29" s="39"/>
      <c r="G29" s="42"/>
    </row>
    <row r="30" spans="2:7" ht="15">
      <c r="B30" s="40">
        <v>5</v>
      </c>
      <c r="C30" s="19" t="s">
        <v>100</v>
      </c>
      <c r="D30" s="37">
        <v>3</v>
      </c>
      <c r="E30" s="38" t="s">
        <v>31</v>
      </c>
      <c r="F30" s="39"/>
      <c r="G30" s="42"/>
    </row>
    <row r="31" spans="2:7" ht="26.25">
      <c r="B31" s="40">
        <v>6</v>
      </c>
      <c r="C31" s="45" t="s">
        <v>101</v>
      </c>
      <c r="D31" s="37">
        <v>1</v>
      </c>
      <c r="E31" s="38" t="s">
        <v>31</v>
      </c>
      <c r="F31" s="39"/>
      <c r="G31" s="42"/>
    </row>
    <row r="32" spans="2:7" ht="15.75" thickBot="1">
      <c r="B32" s="127" t="s">
        <v>8</v>
      </c>
      <c r="C32" s="128"/>
      <c r="D32" s="128"/>
      <c r="E32" s="128"/>
      <c r="F32" s="129"/>
      <c r="G32" s="46">
        <f>SUM(G26:G31)</f>
        <v>0</v>
      </c>
    </row>
    <row r="33" spans="2:7" ht="15">
      <c r="B33" s="126" t="s">
        <v>14</v>
      </c>
      <c r="C33" s="126"/>
      <c r="D33" s="126"/>
      <c r="E33" s="126"/>
      <c r="F33" s="126"/>
      <c r="G33" s="126"/>
    </row>
    <row r="34" spans="2:7" ht="15">
      <c r="B34" s="40">
        <v>1</v>
      </c>
      <c r="C34" s="19" t="s">
        <v>32</v>
      </c>
      <c r="D34" s="38">
        <v>11</v>
      </c>
      <c r="E34" s="38" t="s">
        <v>19</v>
      </c>
      <c r="F34" s="39"/>
      <c r="G34" s="42"/>
    </row>
    <row r="35" spans="2:7" ht="15">
      <c r="B35" s="40">
        <v>2</v>
      </c>
      <c r="C35" s="19" t="s">
        <v>33</v>
      </c>
      <c r="D35" s="38">
        <v>568</v>
      </c>
      <c r="E35" s="38" t="s">
        <v>19</v>
      </c>
      <c r="F35" s="39"/>
      <c r="G35" s="42"/>
    </row>
    <row r="36" spans="2:7" ht="15">
      <c r="B36" s="40">
        <v>3</v>
      </c>
      <c r="C36" s="19" t="s">
        <v>34</v>
      </c>
      <c r="D36" s="37">
        <v>96</v>
      </c>
      <c r="E36" s="38" t="s">
        <v>19</v>
      </c>
      <c r="F36" s="39"/>
      <c r="G36" s="42"/>
    </row>
    <row r="37" spans="2:7" ht="15">
      <c r="B37" s="40">
        <v>4</v>
      </c>
      <c r="C37" s="19" t="s">
        <v>102</v>
      </c>
      <c r="D37" s="37">
        <v>22</v>
      </c>
      <c r="E37" s="38" t="s">
        <v>19</v>
      </c>
      <c r="F37" s="39"/>
      <c r="G37" s="42"/>
    </row>
    <row r="38" spans="2:7" ht="15.75" thickBot="1">
      <c r="B38" s="127" t="s">
        <v>16</v>
      </c>
      <c r="C38" s="128"/>
      <c r="D38" s="128"/>
      <c r="E38" s="128"/>
      <c r="F38" s="129"/>
      <c r="G38" s="46">
        <f>SUM(G34:G37)</f>
        <v>0</v>
      </c>
    </row>
    <row r="39" spans="2:7" ht="15">
      <c r="B39" s="126" t="s">
        <v>15</v>
      </c>
      <c r="C39" s="126"/>
      <c r="D39" s="126"/>
      <c r="E39" s="126"/>
      <c r="F39" s="126"/>
      <c r="G39" s="126"/>
    </row>
    <row r="40" spans="2:7" ht="26.25">
      <c r="B40" s="40">
        <v>1</v>
      </c>
      <c r="C40" s="45" t="s">
        <v>36</v>
      </c>
      <c r="D40" s="38">
        <v>2</v>
      </c>
      <c r="E40" s="38" t="s">
        <v>24</v>
      </c>
      <c r="F40" s="39"/>
      <c r="G40" s="42"/>
    </row>
    <row r="41" spans="2:7" ht="15">
      <c r="B41" s="40">
        <v>2</v>
      </c>
      <c r="C41" s="19" t="s">
        <v>104</v>
      </c>
      <c r="D41" s="38">
        <v>17</v>
      </c>
      <c r="E41" s="38" t="s">
        <v>24</v>
      </c>
      <c r="F41" s="39"/>
      <c r="G41" s="42"/>
    </row>
    <row r="42" spans="2:7" ht="15">
      <c r="B42" s="40">
        <v>3</v>
      </c>
      <c r="C42" s="19" t="s">
        <v>37</v>
      </c>
      <c r="D42" s="37">
        <v>33</v>
      </c>
      <c r="E42" s="38" t="s">
        <v>24</v>
      </c>
      <c r="F42" s="39"/>
      <c r="G42" s="42"/>
    </row>
    <row r="43" spans="2:7" ht="15">
      <c r="B43" s="40">
        <v>4</v>
      </c>
      <c r="C43" s="45" t="s">
        <v>38</v>
      </c>
      <c r="D43" s="37">
        <v>29</v>
      </c>
      <c r="E43" s="38" t="s">
        <v>24</v>
      </c>
      <c r="F43" s="39"/>
      <c r="G43" s="42"/>
    </row>
    <row r="44" spans="2:7" ht="15">
      <c r="B44" s="40">
        <v>5</v>
      </c>
      <c r="C44" s="19" t="s">
        <v>154</v>
      </c>
      <c r="D44" s="37">
        <v>1</v>
      </c>
      <c r="E44" s="38" t="s">
        <v>24</v>
      </c>
      <c r="F44" s="39"/>
      <c r="G44" s="42"/>
    </row>
    <row r="45" spans="2:7" ht="15" customHeight="1">
      <c r="B45" s="132" t="s">
        <v>17</v>
      </c>
      <c r="C45" s="133"/>
      <c r="D45" s="133"/>
      <c r="E45" s="133"/>
      <c r="F45" s="134"/>
      <c r="G45" s="42">
        <f>SUM(G40:G44)</f>
        <v>0</v>
      </c>
    </row>
    <row r="46" spans="2:7" ht="15" customHeight="1">
      <c r="B46" s="142" t="s">
        <v>77</v>
      </c>
      <c r="C46" s="143"/>
      <c r="D46" s="143"/>
      <c r="E46" s="143"/>
      <c r="F46" s="144"/>
      <c r="G46" s="42">
        <f>G14+G21+G24+G32+G38+G45</f>
        <v>0</v>
      </c>
    </row>
    <row r="47" spans="2:8" ht="15" customHeight="1">
      <c r="B47" s="142" t="s">
        <v>276</v>
      </c>
      <c r="C47" s="143"/>
      <c r="D47" s="143"/>
      <c r="E47" s="143"/>
      <c r="F47" s="144"/>
      <c r="G47" s="42">
        <v>0</v>
      </c>
      <c r="H47" s="4"/>
    </row>
    <row r="48" spans="2:7" s="4" customFormat="1" ht="15" customHeight="1">
      <c r="B48" s="142" t="s">
        <v>78</v>
      </c>
      <c r="C48" s="143"/>
      <c r="D48" s="143"/>
      <c r="E48" s="143"/>
      <c r="F48" s="144"/>
      <c r="G48" s="42">
        <v>0</v>
      </c>
    </row>
    <row r="50" spans="3:4" ht="15">
      <c r="C50" s="121" t="s">
        <v>83</v>
      </c>
      <c r="D50" s="121"/>
    </row>
    <row r="51" spans="5:7" ht="15">
      <c r="E51" s="122" t="s">
        <v>82</v>
      </c>
      <c r="F51" s="122"/>
      <c r="G51" s="122"/>
    </row>
    <row r="52" spans="5:7" ht="66.75" customHeight="1">
      <c r="E52" s="123" t="s">
        <v>286</v>
      </c>
      <c r="F52" s="124"/>
      <c r="G52" s="124"/>
    </row>
  </sheetData>
  <sheetProtection/>
  <mergeCells count="23">
    <mergeCell ref="B22:G22"/>
    <mergeCell ref="B48:F48"/>
    <mergeCell ref="B39:G39"/>
    <mergeCell ref="B45:F45"/>
    <mergeCell ref="B46:F46"/>
    <mergeCell ref="B47:F47"/>
    <mergeCell ref="B7:G7"/>
    <mergeCell ref="B14:F14"/>
    <mergeCell ref="B15:G15"/>
    <mergeCell ref="B21:F21"/>
    <mergeCell ref="B2:G2"/>
    <mergeCell ref="C4:G4"/>
    <mergeCell ref="B3:G3"/>
    <mergeCell ref="E1:G1"/>
    <mergeCell ref="C50:D50"/>
    <mergeCell ref="E51:G51"/>
    <mergeCell ref="E52:G52"/>
    <mergeCell ref="B24:F24"/>
    <mergeCell ref="B25:G25"/>
    <mergeCell ref="B32:F32"/>
    <mergeCell ref="B33:G33"/>
    <mergeCell ref="B38:F38"/>
    <mergeCell ref="B5:G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0">
      <selection activeCell="G15" sqref="G15"/>
    </sheetView>
  </sheetViews>
  <sheetFormatPr defaultColWidth="9.140625" defaultRowHeight="15"/>
  <cols>
    <col min="1" max="1" width="6.140625" style="0" customWidth="1"/>
    <col min="2" max="2" width="6.8515625" style="0" customWidth="1"/>
    <col min="3" max="3" width="42.28125" style="0" customWidth="1"/>
    <col min="7" max="7" width="15.28125" style="0" customWidth="1"/>
  </cols>
  <sheetData>
    <row r="1" spans="2:7" s="4" customFormat="1" ht="15">
      <c r="B1" s="30"/>
      <c r="C1" s="30"/>
      <c r="D1" s="30"/>
      <c r="E1" s="120" t="s">
        <v>277</v>
      </c>
      <c r="F1" s="120"/>
      <c r="G1" s="120"/>
    </row>
    <row r="2" spans="2:7" s="4" customFormat="1" ht="15.75">
      <c r="B2" s="147" t="s">
        <v>9</v>
      </c>
      <c r="C2" s="147"/>
      <c r="D2" s="147"/>
      <c r="E2" s="147"/>
      <c r="F2" s="147"/>
      <c r="G2" s="147"/>
    </row>
    <row r="3" spans="2:7" s="4" customFormat="1" ht="36" customHeight="1">
      <c r="B3" s="137" t="s">
        <v>156</v>
      </c>
      <c r="C3" s="138"/>
      <c r="D3" s="138"/>
      <c r="E3" s="138"/>
      <c r="F3" s="138"/>
      <c r="G3" s="138"/>
    </row>
    <row r="4" spans="1:7" s="4" customFormat="1" ht="40.5" customHeight="1">
      <c r="A4" s="59"/>
      <c r="B4" s="59" t="s">
        <v>267</v>
      </c>
      <c r="C4" s="136" t="s">
        <v>274</v>
      </c>
      <c r="D4" s="136"/>
      <c r="E4" s="136"/>
      <c r="F4" s="136"/>
      <c r="G4" s="136"/>
    </row>
    <row r="5" spans="1:7" ht="15">
      <c r="A5" s="4"/>
      <c r="B5" s="151" t="s">
        <v>9</v>
      </c>
      <c r="C5" s="151"/>
      <c r="D5" s="151"/>
      <c r="E5" s="151"/>
      <c r="F5" s="151"/>
      <c r="G5" s="151"/>
    </row>
    <row r="6" spans="1:7" ht="15">
      <c r="A6" s="4"/>
      <c r="B6" s="151"/>
      <c r="C6" s="151"/>
      <c r="D6" s="151"/>
      <c r="E6" s="151"/>
      <c r="F6" s="151"/>
      <c r="G6" s="151"/>
    </row>
    <row r="7" spans="1:7" ht="67.5">
      <c r="A7" s="9"/>
      <c r="B7" s="10" t="s">
        <v>0</v>
      </c>
      <c r="C7" s="10" t="s">
        <v>1</v>
      </c>
      <c r="D7" s="10" t="s">
        <v>2</v>
      </c>
      <c r="E7" s="10" t="s">
        <v>3</v>
      </c>
      <c r="F7" s="8" t="s">
        <v>215</v>
      </c>
      <c r="G7" s="8" t="s">
        <v>216</v>
      </c>
    </row>
    <row r="8" spans="1:7" ht="15">
      <c r="A8" s="4"/>
      <c r="B8" s="131" t="s">
        <v>13</v>
      </c>
      <c r="C8" s="131"/>
      <c r="D8" s="131"/>
      <c r="E8" s="131"/>
      <c r="F8" s="131"/>
      <c r="G8" s="131"/>
    </row>
    <row r="9" spans="1:7" ht="15">
      <c r="A9" s="4"/>
      <c r="B9" s="36" t="s">
        <v>4</v>
      </c>
      <c r="C9" s="18" t="s">
        <v>218</v>
      </c>
      <c r="D9" s="72">
        <v>4</v>
      </c>
      <c r="E9" s="36" t="s">
        <v>19</v>
      </c>
      <c r="F9" s="39"/>
      <c r="G9" s="39"/>
    </row>
    <row r="10" spans="1:7" ht="15">
      <c r="A10" s="4"/>
      <c r="B10" s="40">
        <v>2</v>
      </c>
      <c r="C10" s="18" t="s">
        <v>40</v>
      </c>
      <c r="D10" s="72">
        <v>1</v>
      </c>
      <c r="E10" s="36" t="s">
        <v>19</v>
      </c>
      <c r="F10" s="39"/>
      <c r="G10" s="39"/>
    </row>
    <row r="11" spans="1:7" ht="15">
      <c r="A11" s="4"/>
      <c r="B11" s="40">
        <v>3</v>
      </c>
      <c r="C11" s="18" t="s">
        <v>170</v>
      </c>
      <c r="D11" s="72">
        <v>3</v>
      </c>
      <c r="E11" s="36" t="s">
        <v>19</v>
      </c>
      <c r="F11" s="39"/>
      <c r="G11" s="39"/>
    </row>
    <row r="12" spans="1:7" ht="15">
      <c r="A12" s="4"/>
      <c r="B12" s="40">
        <v>4</v>
      </c>
      <c r="C12" s="61" t="s">
        <v>20</v>
      </c>
      <c r="D12" s="72">
        <v>2</v>
      </c>
      <c r="E12" s="36" t="s">
        <v>19</v>
      </c>
      <c r="F12" s="39"/>
      <c r="G12" s="39"/>
    </row>
    <row r="13" spans="1:7" ht="15">
      <c r="A13" s="4"/>
      <c r="B13" s="40">
        <v>5</v>
      </c>
      <c r="C13" s="61" t="s">
        <v>217</v>
      </c>
      <c r="D13" s="72">
        <v>5</v>
      </c>
      <c r="E13" s="36" t="s">
        <v>19</v>
      </c>
      <c r="F13" s="39"/>
      <c r="G13" s="39"/>
    </row>
    <row r="14" spans="1:7" ht="15">
      <c r="A14" s="4"/>
      <c r="B14" s="40">
        <v>6</v>
      </c>
      <c r="C14" s="61" t="s">
        <v>175</v>
      </c>
      <c r="D14" s="72">
        <v>1</v>
      </c>
      <c r="E14" s="36" t="s">
        <v>19</v>
      </c>
      <c r="F14" s="39"/>
      <c r="G14" s="39"/>
    </row>
    <row r="15" spans="1:7" ht="15">
      <c r="A15" s="4"/>
      <c r="B15" s="125" t="s">
        <v>5</v>
      </c>
      <c r="C15" s="125"/>
      <c r="D15" s="125"/>
      <c r="E15" s="125"/>
      <c r="F15" s="125"/>
      <c r="G15" s="50">
        <f>SUM(G9:G14)</f>
        <v>0</v>
      </c>
    </row>
    <row r="16" spans="1:7" ht="15">
      <c r="A16" s="4"/>
      <c r="B16" s="131" t="s">
        <v>12</v>
      </c>
      <c r="C16" s="131"/>
      <c r="D16" s="131"/>
      <c r="E16" s="131"/>
      <c r="F16" s="131"/>
      <c r="G16" s="131"/>
    </row>
    <row r="17" spans="1:7" ht="15">
      <c r="A17" s="4"/>
      <c r="B17" s="40">
        <v>1</v>
      </c>
      <c r="C17" s="18" t="s">
        <v>268</v>
      </c>
      <c r="D17" s="72">
        <v>342</v>
      </c>
      <c r="E17" s="36" t="s">
        <v>172</v>
      </c>
      <c r="F17" s="42"/>
      <c r="G17" s="42"/>
    </row>
    <row r="18" spans="1:7" ht="15">
      <c r="A18" s="4"/>
      <c r="B18" s="43">
        <v>2</v>
      </c>
      <c r="C18" s="86" t="s">
        <v>269</v>
      </c>
      <c r="D18" s="111">
        <v>5</v>
      </c>
      <c r="E18" s="36" t="s">
        <v>172</v>
      </c>
      <c r="F18" s="42"/>
      <c r="G18" s="42"/>
    </row>
    <row r="19" spans="1:7" ht="15">
      <c r="A19" s="4"/>
      <c r="B19" s="40">
        <v>3</v>
      </c>
      <c r="C19" s="86" t="s">
        <v>69</v>
      </c>
      <c r="D19" s="111">
        <v>4</v>
      </c>
      <c r="E19" s="36" t="s">
        <v>172</v>
      </c>
      <c r="F19" s="42"/>
      <c r="G19" s="42"/>
    </row>
    <row r="20" spans="1:7" ht="15">
      <c r="A20" s="4"/>
      <c r="B20" s="125" t="s">
        <v>6</v>
      </c>
      <c r="C20" s="125"/>
      <c r="D20" s="125"/>
      <c r="E20" s="125"/>
      <c r="F20" s="125"/>
      <c r="G20" s="50">
        <f>SUM(G17:G19)</f>
        <v>0</v>
      </c>
    </row>
    <row r="21" spans="1:7" ht="15">
      <c r="A21" s="4"/>
      <c r="B21" s="126" t="s">
        <v>10</v>
      </c>
      <c r="C21" s="126"/>
      <c r="D21" s="126"/>
      <c r="E21" s="126"/>
      <c r="F21" s="126"/>
      <c r="G21" s="126"/>
    </row>
    <row r="22" spans="1:7" ht="15">
      <c r="A22" s="4"/>
      <c r="B22" s="40">
        <v>1</v>
      </c>
      <c r="C22" s="18" t="s">
        <v>270</v>
      </c>
      <c r="D22" s="72">
        <v>11</v>
      </c>
      <c r="E22" s="36" t="s">
        <v>31</v>
      </c>
      <c r="F22" s="42"/>
      <c r="G22" s="42"/>
    </row>
    <row r="23" spans="1:7" ht="15">
      <c r="A23" s="4"/>
      <c r="B23" s="40">
        <v>2</v>
      </c>
      <c r="C23" s="18" t="s">
        <v>94</v>
      </c>
      <c r="D23" s="72">
        <v>19</v>
      </c>
      <c r="E23" s="36" t="s">
        <v>19</v>
      </c>
      <c r="F23" s="42"/>
      <c r="G23" s="42"/>
    </row>
    <row r="24" spans="1:7" ht="15">
      <c r="A24" s="4"/>
      <c r="B24" s="40">
        <v>3</v>
      </c>
      <c r="C24" s="61" t="s">
        <v>271</v>
      </c>
      <c r="D24" s="72">
        <v>21</v>
      </c>
      <c r="E24" s="36" t="s">
        <v>19</v>
      </c>
      <c r="F24" s="42"/>
      <c r="G24" s="42"/>
    </row>
    <row r="25" spans="1:7" ht="15">
      <c r="A25" s="4"/>
      <c r="B25" s="40">
        <v>4</v>
      </c>
      <c r="C25" s="61" t="s">
        <v>29</v>
      </c>
      <c r="D25" s="72">
        <v>23</v>
      </c>
      <c r="E25" s="36" t="s">
        <v>19</v>
      </c>
      <c r="F25" s="42"/>
      <c r="G25" s="42"/>
    </row>
    <row r="26" spans="1:7" ht="15">
      <c r="A26" s="110"/>
      <c r="B26" s="43">
        <v>5</v>
      </c>
      <c r="C26" s="18" t="s">
        <v>173</v>
      </c>
      <c r="D26" s="72">
        <v>1</v>
      </c>
      <c r="E26" s="60" t="s">
        <v>19</v>
      </c>
      <c r="F26" s="42"/>
      <c r="G26" s="42"/>
    </row>
    <row r="27" spans="1:7" ht="15">
      <c r="A27" s="4"/>
      <c r="B27" s="125" t="s">
        <v>7</v>
      </c>
      <c r="C27" s="125"/>
      <c r="D27" s="125"/>
      <c r="E27" s="125"/>
      <c r="F27" s="125"/>
      <c r="G27" s="50">
        <f>SUM(G22:G26)</f>
        <v>0</v>
      </c>
    </row>
    <row r="28" spans="1:7" ht="15">
      <c r="A28" s="4"/>
      <c r="B28" s="126" t="s">
        <v>11</v>
      </c>
      <c r="C28" s="126"/>
      <c r="D28" s="126"/>
      <c r="E28" s="126"/>
      <c r="F28" s="126"/>
      <c r="G28" s="126"/>
    </row>
    <row r="29" spans="1:7" ht="15">
      <c r="A29" s="4"/>
      <c r="B29" s="40">
        <v>1</v>
      </c>
      <c r="C29" s="44" t="s">
        <v>72</v>
      </c>
      <c r="D29" s="70">
        <v>5</v>
      </c>
      <c r="E29" s="36" t="s">
        <v>19</v>
      </c>
      <c r="F29" s="42"/>
      <c r="G29" s="42"/>
    </row>
    <row r="30" spans="1:7" ht="15">
      <c r="A30" s="4"/>
      <c r="B30" s="40">
        <v>2</v>
      </c>
      <c r="C30" s="71" t="s">
        <v>260</v>
      </c>
      <c r="D30" s="70">
        <v>42</v>
      </c>
      <c r="E30" s="36" t="s">
        <v>19</v>
      </c>
      <c r="F30" s="42"/>
      <c r="G30" s="42"/>
    </row>
    <row r="31" spans="1:7" ht="25.5">
      <c r="A31" s="4"/>
      <c r="B31" s="40">
        <v>3</v>
      </c>
      <c r="C31" s="61" t="s">
        <v>96</v>
      </c>
      <c r="D31" s="72">
        <v>1</v>
      </c>
      <c r="E31" s="36" t="s">
        <v>19</v>
      </c>
      <c r="F31" s="42"/>
      <c r="G31" s="42"/>
    </row>
    <row r="32" spans="1:7" ht="15">
      <c r="A32" s="4"/>
      <c r="B32" s="40">
        <v>4</v>
      </c>
      <c r="C32" s="71" t="s">
        <v>147</v>
      </c>
      <c r="D32" s="72">
        <v>10</v>
      </c>
      <c r="E32" s="36" t="s">
        <v>31</v>
      </c>
      <c r="F32" s="42"/>
      <c r="G32" s="42"/>
    </row>
    <row r="33" spans="1:7" ht="15.75" thickBot="1">
      <c r="A33" s="4"/>
      <c r="B33" s="127" t="s">
        <v>8</v>
      </c>
      <c r="C33" s="128"/>
      <c r="D33" s="128"/>
      <c r="E33" s="128"/>
      <c r="F33" s="129"/>
      <c r="G33" s="54">
        <f>SUM(G29:G32)</f>
        <v>0</v>
      </c>
    </row>
    <row r="34" spans="1:7" ht="15">
      <c r="A34" s="4"/>
      <c r="B34" s="126" t="s">
        <v>14</v>
      </c>
      <c r="C34" s="126"/>
      <c r="D34" s="126"/>
      <c r="E34" s="126"/>
      <c r="F34" s="126"/>
      <c r="G34" s="126"/>
    </row>
    <row r="35" spans="1:7" ht="15">
      <c r="A35" s="4"/>
      <c r="B35" s="40">
        <v>1</v>
      </c>
      <c r="C35" s="44" t="s">
        <v>189</v>
      </c>
      <c r="D35" s="70">
        <v>36</v>
      </c>
      <c r="E35" s="36" t="s">
        <v>19</v>
      </c>
      <c r="F35" s="42"/>
      <c r="G35" s="42"/>
    </row>
    <row r="36" spans="1:7" ht="15">
      <c r="A36" s="4"/>
      <c r="B36" s="40">
        <v>2</v>
      </c>
      <c r="C36" s="71" t="s">
        <v>102</v>
      </c>
      <c r="D36" s="70">
        <v>23</v>
      </c>
      <c r="E36" s="36" t="s">
        <v>19</v>
      </c>
      <c r="F36" s="42"/>
      <c r="G36" s="42"/>
    </row>
    <row r="37" spans="1:7" ht="15">
      <c r="A37" s="4"/>
      <c r="B37" s="40">
        <v>3</v>
      </c>
      <c r="C37" s="18" t="s">
        <v>187</v>
      </c>
      <c r="D37" s="72">
        <v>18</v>
      </c>
      <c r="E37" s="36" t="s">
        <v>19</v>
      </c>
      <c r="F37" s="42"/>
      <c r="G37" s="42"/>
    </row>
    <row r="38" spans="1:7" ht="15.75" thickBot="1">
      <c r="A38" s="4"/>
      <c r="B38" s="127" t="s">
        <v>16</v>
      </c>
      <c r="C38" s="128"/>
      <c r="D38" s="128"/>
      <c r="E38" s="128"/>
      <c r="F38" s="129"/>
      <c r="G38" s="54">
        <f>SUM(G35:G37)</f>
        <v>0</v>
      </c>
    </row>
    <row r="39" spans="1:7" ht="15">
      <c r="A39" s="4"/>
      <c r="B39" s="126" t="s">
        <v>15</v>
      </c>
      <c r="C39" s="126"/>
      <c r="D39" s="126"/>
      <c r="E39" s="126"/>
      <c r="F39" s="126"/>
      <c r="G39" s="126"/>
    </row>
    <row r="40" spans="1:7" ht="15">
      <c r="A40" s="4"/>
      <c r="B40" s="40">
        <v>1</v>
      </c>
      <c r="C40" s="44" t="s">
        <v>272</v>
      </c>
      <c r="D40" s="70">
        <v>1</v>
      </c>
      <c r="E40" s="36" t="s">
        <v>172</v>
      </c>
      <c r="F40" s="42"/>
      <c r="G40" s="42"/>
    </row>
    <row r="41" spans="1:7" ht="15">
      <c r="A41" s="4"/>
      <c r="B41" s="40">
        <v>2</v>
      </c>
      <c r="C41" s="71" t="s">
        <v>104</v>
      </c>
      <c r="D41" s="70">
        <v>8</v>
      </c>
      <c r="E41" s="36" t="s">
        <v>172</v>
      </c>
      <c r="F41" s="42"/>
      <c r="G41" s="42"/>
    </row>
    <row r="42" spans="1:7" ht="15">
      <c r="A42" s="4"/>
      <c r="B42" s="40">
        <v>3</v>
      </c>
      <c r="C42" s="18" t="s">
        <v>38</v>
      </c>
      <c r="D42" s="72">
        <v>5</v>
      </c>
      <c r="E42" s="36" t="s">
        <v>172</v>
      </c>
      <c r="F42" s="42"/>
      <c r="G42" s="42"/>
    </row>
    <row r="43" spans="1:7" ht="15">
      <c r="A43" s="4"/>
      <c r="B43" s="40">
        <v>4</v>
      </c>
      <c r="C43" s="71" t="s">
        <v>154</v>
      </c>
      <c r="D43" s="72">
        <v>21</v>
      </c>
      <c r="E43" s="36" t="s">
        <v>172</v>
      </c>
      <c r="F43" s="42"/>
      <c r="G43" s="42"/>
    </row>
    <row r="44" spans="1:7" ht="15">
      <c r="A44" s="4"/>
      <c r="B44" s="40">
        <v>5</v>
      </c>
      <c r="C44" s="71" t="s">
        <v>273</v>
      </c>
      <c r="D44" s="72">
        <v>15</v>
      </c>
      <c r="E44" s="36" t="s">
        <v>172</v>
      </c>
      <c r="F44" s="42"/>
      <c r="G44" s="42"/>
    </row>
    <row r="45" spans="1:7" ht="15">
      <c r="A45" s="4"/>
      <c r="B45" s="40">
        <v>6</v>
      </c>
      <c r="C45" s="44" t="s">
        <v>105</v>
      </c>
      <c r="D45" s="72">
        <v>22</v>
      </c>
      <c r="E45" s="36" t="s">
        <v>172</v>
      </c>
      <c r="F45" s="42"/>
      <c r="G45" s="42"/>
    </row>
    <row r="46" spans="1:7" ht="15">
      <c r="A46" s="4"/>
      <c r="B46" s="148" t="s">
        <v>17</v>
      </c>
      <c r="C46" s="149"/>
      <c r="D46" s="149"/>
      <c r="E46" s="149"/>
      <c r="F46" s="150"/>
      <c r="G46" s="112">
        <f>SUM(G40:G45)</f>
        <v>0</v>
      </c>
    </row>
    <row r="47" spans="2:7" s="4" customFormat="1" ht="15">
      <c r="B47" s="142" t="s">
        <v>77</v>
      </c>
      <c r="C47" s="143"/>
      <c r="D47" s="143"/>
      <c r="E47" s="143"/>
      <c r="F47" s="144"/>
      <c r="G47" s="50">
        <f>G15+G20+G27+G33+G38+G46</f>
        <v>0</v>
      </c>
    </row>
    <row r="48" spans="2:7" s="4" customFormat="1" ht="15">
      <c r="B48" s="142" t="s">
        <v>276</v>
      </c>
      <c r="C48" s="143"/>
      <c r="D48" s="143"/>
      <c r="E48" s="143"/>
      <c r="F48" s="144"/>
      <c r="G48" s="50">
        <v>0</v>
      </c>
    </row>
    <row r="49" spans="2:7" s="4" customFormat="1" ht="15">
      <c r="B49" s="142" t="s">
        <v>78</v>
      </c>
      <c r="C49" s="143"/>
      <c r="D49" s="143"/>
      <c r="E49" s="143"/>
      <c r="F49" s="144"/>
      <c r="G49" s="50">
        <v>0</v>
      </c>
    </row>
    <row r="50" spans="2:7" s="4" customFormat="1" ht="15">
      <c r="B50" s="145"/>
      <c r="C50" s="145"/>
      <c r="D50" s="145"/>
      <c r="E50" s="145"/>
      <c r="F50" s="145"/>
      <c r="G50" s="30"/>
    </row>
    <row r="51" spans="2:7" s="4" customFormat="1" ht="15">
      <c r="B51" s="30"/>
      <c r="C51" s="47" t="s">
        <v>83</v>
      </c>
      <c r="D51" s="30"/>
      <c r="E51" s="30"/>
      <c r="F51" s="30"/>
      <c r="G51" s="30"/>
    </row>
    <row r="52" spans="4:7" s="4" customFormat="1" ht="15">
      <c r="D52" s="146"/>
      <c r="E52" s="146"/>
      <c r="F52" s="146"/>
      <c r="G52" s="146"/>
    </row>
    <row r="53" spans="4:6" s="4" customFormat="1" ht="15">
      <c r="D53" s="122" t="s">
        <v>82</v>
      </c>
      <c r="E53" s="122"/>
      <c r="F53" s="122"/>
    </row>
    <row r="54" spans="4:6" s="4" customFormat="1" ht="58.5" customHeight="1">
      <c r="D54" s="123" t="s">
        <v>286</v>
      </c>
      <c r="E54" s="124"/>
      <c r="F54" s="124"/>
    </row>
    <row r="55" s="4" customFormat="1" ht="15"/>
  </sheetData>
  <sheetProtection/>
  <mergeCells count="24">
    <mergeCell ref="E1:G1"/>
    <mergeCell ref="B47:F47"/>
    <mergeCell ref="B48:F48"/>
    <mergeCell ref="B39:G39"/>
    <mergeCell ref="B46:F46"/>
    <mergeCell ref="C4:G4"/>
    <mergeCell ref="B5:G6"/>
    <mergeCell ref="B27:F27"/>
    <mergeCell ref="B33:F33"/>
    <mergeCell ref="B3:G3"/>
    <mergeCell ref="D53:F53"/>
    <mergeCell ref="B2:G2"/>
    <mergeCell ref="D54:F54"/>
    <mergeCell ref="B8:G8"/>
    <mergeCell ref="B15:F15"/>
    <mergeCell ref="B16:G16"/>
    <mergeCell ref="B20:F20"/>
    <mergeCell ref="B50:F50"/>
    <mergeCell ref="D52:G52"/>
    <mergeCell ref="B49:F49"/>
    <mergeCell ref="B21:G21"/>
    <mergeCell ref="B28:G28"/>
    <mergeCell ref="B34:G34"/>
    <mergeCell ref="B38:F3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2"/>
  <sheetViews>
    <sheetView zoomScalePageLayoutView="0" workbookViewId="0" topLeftCell="A16">
      <selection activeCell="G15" sqref="G15"/>
    </sheetView>
  </sheetViews>
  <sheetFormatPr defaultColWidth="9.140625" defaultRowHeight="15"/>
  <cols>
    <col min="1" max="1" width="5.28125" style="4" customWidth="1"/>
    <col min="2" max="2" width="6.421875" style="0" customWidth="1"/>
    <col min="3" max="3" width="33.7109375" style="0" customWidth="1"/>
    <col min="4" max="4" width="9.7109375" style="0" customWidth="1"/>
    <col min="5" max="5" width="11.28125" style="0" customWidth="1"/>
    <col min="6" max="6" width="10.00390625" style="0" customWidth="1"/>
    <col min="7" max="7" width="13.00390625" style="0" customWidth="1"/>
  </cols>
  <sheetData>
    <row r="1" spans="2:7" s="4" customFormat="1" ht="15">
      <c r="B1" s="30"/>
      <c r="C1" s="30"/>
      <c r="D1" s="30"/>
      <c r="E1" s="30"/>
      <c r="F1" s="120" t="s">
        <v>278</v>
      </c>
      <c r="G1" s="120"/>
    </row>
    <row r="2" spans="2:7" s="4" customFormat="1" ht="30" customHeight="1">
      <c r="B2" s="152" t="s">
        <v>9</v>
      </c>
      <c r="C2" s="152"/>
      <c r="D2" s="152"/>
      <c r="E2" s="152"/>
      <c r="F2" s="152"/>
      <c r="G2" s="152"/>
    </row>
    <row r="3" spans="2:7" s="4" customFormat="1" ht="61.5" customHeight="1">
      <c r="B3" s="154" t="s">
        <v>79</v>
      </c>
      <c r="C3" s="154"/>
      <c r="D3" s="154"/>
      <c r="E3" s="154"/>
      <c r="F3" s="154"/>
      <c r="G3" s="154"/>
    </row>
    <row r="4" spans="2:7" s="4" customFormat="1" ht="44.25" customHeight="1">
      <c r="B4" s="35" t="s">
        <v>163</v>
      </c>
      <c r="C4" s="155" t="s">
        <v>164</v>
      </c>
      <c r="D4" s="155"/>
      <c r="E4" s="155"/>
      <c r="F4" s="155"/>
      <c r="G4" s="155"/>
    </row>
    <row r="5" spans="2:7" ht="18.75">
      <c r="B5" s="130" t="s">
        <v>9</v>
      </c>
      <c r="C5" s="130"/>
      <c r="D5" s="130"/>
      <c r="E5" s="130"/>
      <c r="F5" s="130"/>
      <c r="G5" s="130"/>
    </row>
    <row r="6" spans="2:7" s="4" customFormat="1" ht="36">
      <c r="B6" s="55" t="s">
        <v>0</v>
      </c>
      <c r="C6" s="55" t="s">
        <v>1</v>
      </c>
      <c r="D6" s="55" t="s">
        <v>2</v>
      </c>
      <c r="E6" s="55" t="s">
        <v>3</v>
      </c>
      <c r="F6" s="56" t="s">
        <v>80</v>
      </c>
      <c r="G6" s="56" t="s">
        <v>81</v>
      </c>
    </row>
    <row r="7" spans="2:7" ht="15">
      <c r="B7" s="131" t="s">
        <v>13</v>
      </c>
      <c r="C7" s="131"/>
      <c r="D7" s="131"/>
      <c r="E7" s="131"/>
      <c r="F7" s="131"/>
      <c r="G7" s="131"/>
    </row>
    <row r="8" spans="2:7" ht="15">
      <c r="B8" s="36" t="s">
        <v>4</v>
      </c>
      <c r="C8" s="17" t="s">
        <v>167</v>
      </c>
      <c r="D8" s="48">
        <v>20</v>
      </c>
      <c r="E8" s="38" t="s">
        <v>19</v>
      </c>
      <c r="F8" s="49"/>
      <c r="G8" s="39"/>
    </row>
    <row r="9" spans="2:7" ht="15">
      <c r="B9" s="36" t="s">
        <v>52</v>
      </c>
      <c r="C9" s="17" t="s">
        <v>20</v>
      </c>
      <c r="D9" s="48">
        <v>200</v>
      </c>
      <c r="E9" s="38" t="s">
        <v>19</v>
      </c>
      <c r="F9" s="49"/>
      <c r="G9" s="39"/>
    </row>
    <row r="10" spans="2:7" ht="15">
      <c r="B10" s="36" t="s">
        <v>53</v>
      </c>
      <c r="C10" s="17" t="s">
        <v>201</v>
      </c>
      <c r="D10" s="48">
        <v>10</v>
      </c>
      <c r="E10" s="38" t="s">
        <v>19</v>
      </c>
      <c r="F10" s="49"/>
      <c r="G10" s="39"/>
    </row>
    <row r="11" spans="2:7" ht="15">
      <c r="B11" s="36" t="s">
        <v>54</v>
      </c>
      <c r="C11" s="17" t="s">
        <v>40</v>
      </c>
      <c r="D11" s="48">
        <v>30</v>
      </c>
      <c r="E11" s="38" t="s">
        <v>19</v>
      </c>
      <c r="F11" s="49"/>
      <c r="G11" s="39"/>
    </row>
    <row r="12" spans="2:7" ht="15">
      <c r="B12" s="36" t="s">
        <v>55</v>
      </c>
      <c r="C12" s="17" t="s">
        <v>202</v>
      </c>
      <c r="D12" s="48">
        <v>30</v>
      </c>
      <c r="E12" s="38" t="s">
        <v>19</v>
      </c>
      <c r="F12" s="49"/>
      <c r="G12" s="39"/>
    </row>
    <row r="13" spans="2:7" ht="15">
      <c r="B13" s="36" t="s">
        <v>56</v>
      </c>
      <c r="C13" s="17" t="s">
        <v>203</v>
      </c>
      <c r="D13" s="48">
        <v>20</v>
      </c>
      <c r="E13" s="38" t="s">
        <v>19</v>
      </c>
      <c r="F13" s="49"/>
      <c r="G13" s="39"/>
    </row>
    <row r="14" spans="2:7" ht="15">
      <c r="B14" s="36" t="s">
        <v>57</v>
      </c>
      <c r="C14" s="17" t="s">
        <v>87</v>
      </c>
      <c r="D14" s="48">
        <v>10</v>
      </c>
      <c r="E14" s="38" t="s">
        <v>19</v>
      </c>
      <c r="F14" s="49"/>
      <c r="G14" s="39"/>
    </row>
    <row r="15" spans="2:7" ht="15">
      <c r="B15" s="125" t="s">
        <v>5</v>
      </c>
      <c r="C15" s="125"/>
      <c r="D15" s="125"/>
      <c r="E15" s="125"/>
      <c r="F15" s="125"/>
      <c r="G15" s="50">
        <f>SUM(G8:G14)</f>
        <v>0</v>
      </c>
    </row>
    <row r="16" spans="2:7" ht="15">
      <c r="B16" s="131" t="s">
        <v>12</v>
      </c>
      <c r="C16" s="131"/>
      <c r="D16" s="131"/>
      <c r="E16" s="131"/>
      <c r="F16" s="131"/>
      <c r="G16" s="131"/>
    </row>
    <row r="17" spans="2:7" ht="15">
      <c r="B17" s="40">
        <v>1</v>
      </c>
      <c r="C17" s="17" t="s">
        <v>21</v>
      </c>
      <c r="D17" s="31">
        <v>700</v>
      </c>
      <c r="E17" s="38" t="s">
        <v>172</v>
      </c>
      <c r="F17" s="51"/>
      <c r="G17" s="42"/>
    </row>
    <row r="18" spans="2:7" ht="15">
      <c r="B18" s="43">
        <v>2</v>
      </c>
      <c r="C18" s="17" t="s">
        <v>88</v>
      </c>
      <c r="D18" s="31">
        <v>300</v>
      </c>
      <c r="E18" s="38" t="s">
        <v>172</v>
      </c>
      <c r="F18" s="51"/>
      <c r="G18" s="42"/>
    </row>
    <row r="19" spans="2:7" ht="15">
      <c r="B19" s="40">
        <v>3</v>
      </c>
      <c r="C19" s="17" t="s">
        <v>90</v>
      </c>
      <c r="D19" s="31">
        <v>250</v>
      </c>
      <c r="E19" s="38" t="s">
        <v>172</v>
      </c>
      <c r="F19" s="51"/>
      <c r="G19" s="42"/>
    </row>
    <row r="20" spans="2:7" ht="15">
      <c r="B20" s="43">
        <v>4</v>
      </c>
      <c r="C20" s="17" t="s">
        <v>22</v>
      </c>
      <c r="D20" s="31">
        <v>20</v>
      </c>
      <c r="E20" s="38" t="s">
        <v>172</v>
      </c>
      <c r="F20" s="51"/>
      <c r="G20" s="42"/>
    </row>
    <row r="21" spans="2:7" ht="15">
      <c r="B21" s="40">
        <v>5</v>
      </c>
      <c r="C21" s="17" t="s">
        <v>89</v>
      </c>
      <c r="D21" s="31">
        <v>400</v>
      </c>
      <c r="E21" s="38" t="s">
        <v>172</v>
      </c>
      <c r="F21" s="51"/>
      <c r="G21" s="42"/>
    </row>
    <row r="22" spans="2:7" ht="15">
      <c r="B22" s="40">
        <v>6</v>
      </c>
      <c r="C22" s="17" t="s">
        <v>204</v>
      </c>
      <c r="D22" s="31">
        <v>500</v>
      </c>
      <c r="E22" s="38" t="s">
        <v>172</v>
      </c>
      <c r="F22" s="51"/>
      <c r="G22" s="42"/>
    </row>
    <row r="23" spans="2:7" ht="15">
      <c r="B23" s="43">
        <v>7</v>
      </c>
      <c r="C23" s="17" t="s">
        <v>205</v>
      </c>
      <c r="D23" s="31">
        <v>250</v>
      </c>
      <c r="E23" s="38" t="s">
        <v>172</v>
      </c>
      <c r="F23" s="51"/>
      <c r="G23" s="42"/>
    </row>
    <row r="24" spans="2:7" ht="15">
      <c r="B24" s="40">
        <v>8</v>
      </c>
      <c r="C24" s="17" t="s">
        <v>206</v>
      </c>
      <c r="D24" s="31">
        <v>20</v>
      </c>
      <c r="E24" s="38" t="s">
        <v>172</v>
      </c>
      <c r="F24" s="51"/>
      <c r="G24" s="42"/>
    </row>
    <row r="25" spans="2:7" ht="15">
      <c r="B25" s="43">
        <v>9</v>
      </c>
      <c r="C25" s="17" t="s">
        <v>68</v>
      </c>
      <c r="D25" s="31">
        <v>10</v>
      </c>
      <c r="E25" s="38" t="s">
        <v>172</v>
      </c>
      <c r="F25" s="51"/>
      <c r="G25" s="42"/>
    </row>
    <row r="26" spans="2:7" ht="15">
      <c r="B26" s="125" t="s">
        <v>6</v>
      </c>
      <c r="C26" s="125"/>
      <c r="D26" s="125"/>
      <c r="E26" s="125"/>
      <c r="F26" s="125"/>
      <c r="G26" s="50">
        <f>SUM(G17:G25)</f>
        <v>0</v>
      </c>
    </row>
    <row r="27" spans="2:7" ht="15">
      <c r="B27" s="126" t="s">
        <v>10</v>
      </c>
      <c r="C27" s="126"/>
      <c r="D27" s="126"/>
      <c r="E27" s="126"/>
      <c r="F27" s="126"/>
      <c r="G27" s="126"/>
    </row>
    <row r="28" spans="2:7" ht="15">
      <c r="B28" s="40">
        <v>1</v>
      </c>
      <c r="C28" s="17" t="s">
        <v>94</v>
      </c>
      <c r="D28" s="37">
        <v>20</v>
      </c>
      <c r="E28" s="36" t="s">
        <v>19</v>
      </c>
      <c r="F28" s="52"/>
      <c r="G28" s="42"/>
    </row>
    <row r="29" spans="2:7" ht="15">
      <c r="B29" s="125" t="s">
        <v>7</v>
      </c>
      <c r="C29" s="125"/>
      <c r="D29" s="125"/>
      <c r="E29" s="125"/>
      <c r="F29" s="125"/>
      <c r="G29" s="50">
        <f>SUM(G28)</f>
        <v>0</v>
      </c>
    </row>
    <row r="30" spans="2:7" ht="15">
      <c r="B30" s="126" t="s">
        <v>11</v>
      </c>
      <c r="C30" s="126"/>
      <c r="D30" s="126"/>
      <c r="E30" s="126"/>
      <c r="F30" s="126"/>
      <c r="G30" s="126"/>
    </row>
    <row r="31" spans="2:7" ht="15">
      <c r="B31" s="40">
        <v>1</v>
      </c>
      <c r="C31" s="17" t="s">
        <v>26</v>
      </c>
      <c r="D31" s="31">
        <v>220</v>
      </c>
      <c r="E31" s="38" t="s">
        <v>31</v>
      </c>
      <c r="F31" s="53"/>
      <c r="G31" s="42"/>
    </row>
    <row r="32" spans="2:7" ht="25.5">
      <c r="B32" s="40">
        <v>2</v>
      </c>
      <c r="C32" s="17" t="s">
        <v>27</v>
      </c>
      <c r="D32" s="31">
        <v>20</v>
      </c>
      <c r="E32" s="38" t="s">
        <v>31</v>
      </c>
      <c r="F32" s="53"/>
      <c r="G32" s="42"/>
    </row>
    <row r="33" spans="2:7" ht="15">
      <c r="B33" s="40">
        <v>3</v>
      </c>
      <c r="C33" s="18" t="s">
        <v>28</v>
      </c>
      <c r="D33" s="31">
        <v>10</v>
      </c>
      <c r="E33" s="38" t="s">
        <v>19</v>
      </c>
      <c r="F33" s="53"/>
      <c r="G33" s="42"/>
    </row>
    <row r="34" spans="2:7" ht="15">
      <c r="B34" s="40">
        <v>4</v>
      </c>
      <c r="C34" s="14" t="s">
        <v>29</v>
      </c>
      <c r="D34" s="31">
        <v>20</v>
      </c>
      <c r="E34" s="38" t="s">
        <v>19</v>
      </c>
      <c r="F34" s="53"/>
      <c r="G34" s="42"/>
    </row>
    <row r="35" spans="2:7" ht="15">
      <c r="B35" s="40">
        <v>5</v>
      </c>
      <c r="C35" s="44" t="s">
        <v>30</v>
      </c>
      <c r="D35" s="31">
        <v>5</v>
      </c>
      <c r="E35" s="38" t="s">
        <v>19</v>
      </c>
      <c r="F35" s="53"/>
      <c r="G35" s="42"/>
    </row>
    <row r="36" spans="2:7" ht="15">
      <c r="B36" s="40">
        <v>6</v>
      </c>
      <c r="C36" s="19" t="s">
        <v>207</v>
      </c>
      <c r="D36" s="31">
        <v>7</v>
      </c>
      <c r="E36" s="38" t="s">
        <v>31</v>
      </c>
      <c r="F36" s="53"/>
      <c r="G36" s="42"/>
    </row>
    <row r="37" spans="2:7" ht="15">
      <c r="B37" s="40">
        <v>7</v>
      </c>
      <c r="C37" s="19" t="s">
        <v>75</v>
      </c>
      <c r="D37" s="31">
        <v>30</v>
      </c>
      <c r="E37" s="38" t="s">
        <v>31</v>
      </c>
      <c r="F37" s="53"/>
      <c r="G37" s="42"/>
    </row>
    <row r="38" spans="2:7" ht="15">
      <c r="B38" s="40">
        <v>8</v>
      </c>
      <c r="C38" s="19" t="s">
        <v>72</v>
      </c>
      <c r="D38" s="31">
        <v>15</v>
      </c>
      <c r="E38" s="38" t="s">
        <v>19</v>
      </c>
      <c r="F38" s="53"/>
      <c r="G38" s="42"/>
    </row>
    <row r="39" spans="2:7" ht="15">
      <c r="B39" s="40">
        <v>9</v>
      </c>
      <c r="C39" s="19" t="s">
        <v>150</v>
      </c>
      <c r="D39" s="31">
        <v>180</v>
      </c>
      <c r="E39" s="38" t="s">
        <v>19</v>
      </c>
      <c r="F39" s="53"/>
      <c r="G39" s="42"/>
    </row>
    <row r="40" spans="2:7" ht="26.25">
      <c r="B40" s="40">
        <v>10</v>
      </c>
      <c r="C40" s="45" t="s">
        <v>96</v>
      </c>
      <c r="D40" s="31">
        <v>20</v>
      </c>
      <c r="E40" s="37" t="s">
        <v>19</v>
      </c>
      <c r="F40" s="53"/>
      <c r="G40" s="42"/>
    </row>
    <row r="41" spans="2:7" ht="15.75" thickBot="1">
      <c r="B41" s="127" t="s">
        <v>8</v>
      </c>
      <c r="C41" s="128"/>
      <c r="D41" s="128"/>
      <c r="E41" s="128"/>
      <c r="F41" s="129"/>
      <c r="G41" s="54">
        <f>SUM(G31:G40)</f>
        <v>0</v>
      </c>
    </row>
    <row r="42" spans="2:7" ht="15">
      <c r="B42" s="126" t="s">
        <v>14</v>
      </c>
      <c r="C42" s="126"/>
      <c r="D42" s="126"/>
      <c r="E42" s="126"/>
      <c r="F42" s="126"/>
      <c r="G42" s="126"/>
    </row>
    <row r="43" spans="2:7" ht="15">
      <c r="B43" s="40">
        <v>1</v>
      </c>
      <c r="C43" s="19" t="s">
        <v>33</v>
      </c>
      <c r="D43" s="31">
        <v>480</v>
      </c>
      <c r="E43" s="36" t="s">
        <v>19</v>
      </c>
      <c r="F43" s="53"/>
      <c r="G43" s="42"/>
    </row>
    <row r="44" spans="2:7" ht="15">
      <c r="B44" s="40">
        <v>2</v>
      </c>
      <c r="C44" s="19" t="s">
        <v>34</v>
      </c>
      <c r="D44" s="31">
        <v>480</v>
      </c>
      <c r="E44" s="36" t="s">
        <v>19</v>
      </c>
      <c r="F44" s="53"/>
      <c r="G44" s="42"/>
    </row>
    <row r="45" spans="2:7" ht="15.75" thickBot="1">
      <c r="B45" s="127" t="s">
        <v>16</v>
      </c>
      <c r="C45" s="128"/>
      <c r="D45" s="128"/>
      <c r="E45" s="128"/>
      <c r="F45" s="129"/>
      <c r="G45" s="54">
        <f>SUM(G43:G44)</f>
        <v>0</v>
      </c>
    </row>
    <row r="46" spans="2:7" ht="15">
      <c r="B46" s="126" t="s">
        <v>15</v>
      </c>
      <c r="C46" s="126"/>
      <c r="D46" s="126"/>
      <c r="E46" s="126"/>
      <c r="F46" s="126"/>
      <c r="G46" s="126"/>
    </row>
    <row r="47" spans="2:7" ht="26.25">
      <c r="B47" s="40">
        <v>1</v>
      </c>
      <c r="C47" s="45" t="s">
        <v>36</v>
      </c>
      <c r="D47" s="31">
        <v>180</v>
      </c>
      <c r="E47" s="38" t="s">
        <v>172</v>
      </c>
      <c r="F47" s="53"/>
      <c r="G47" s="42"/>
    </row>
    <row r="48" spans="2:7" ht="15">
      <c r="B48" s="40">
        <v>2</v>
      </c>
      <c r="C48" s="19" t="s">
        <v>104</v>
      </c>
      <c r="D48" s="31">
        <v>65</v>
      </c>
      <c r="E48" s="38" t="s">
        <v>172</v>
      </c>
      <c r="F48" s="53"/>
      <c r="G48" s="42"/>
    </row>
    <row r="49" spans="2:7" ht="15">
      <c r="B49" s="40">
        <v>3</v>
      </c>
      <c r="C49" s="19" t="s">
        <v>38</v>
      </c>
      <c r="D49" s="31">
        <v>30</v>
      </c>
      <c r="E49" s="38" t="s">
        <v>172</v>
      </c>
      <c r="F49" s="53"/>
      <c r="G49" s="42"/>
    </row>
    <row r="50" spans="2:7" ht="15">
      <c r="B50" s="40">
        <v>4</v>
      </c>
      <c r="C50" s="19" t="s">
        <v>208</v>
      </c>
      <c r="D50" s="31">
        <v>10</v>
      </c>
      <c r="E50" s="38" t="s">
        <v>172</v>
      </c>
      <c r="F50" s="53"/>
      <c r="G50" s="42"/>
    </row>
    <row r="51" spans="2:7" ht="26.25">
      <c r="B51" s="40">
        <v>5</v>
      </c>
      <c r="C51" s="45" t="s">
        <v>106</v>
      </c>
      <c r="D51" s="31">
        <v>30</v>
      </c>
      <c r="E51" s="38" t="s">
        <v>172</v>
      </c>
      <c r="F51" s="53"/>
      <c r="G51" s="42"/>
    </row>
    <row r="52" spans="2:7" ht="15">
      <c r="B52" s="40">
        <v>6</v>
      </c>
      <c r="C52" s="19" t="s">
        <v>70</v>
      </c>
      <c r="D52" s="31">
        <v>20</v>
      </c>
      <c r="E52" s="38" t="s">
        <v>172</v>
      </c>
      <c r="F52" s="53"/>
      <c r="G52" s="42"/>
    </row>
    <row r="53" spans="2:7" ht="15">
      <c r="B53" s="40">
        <v>7</v>
      </c>
      <c r="C53" s="19" t="s">
        <v>209</v>
      </c>
      <c r="D53" s="31">
        <v>8</v>
      </c>
      <c r="E53" s="38" t="s">
        <v>172</v>
      </c>
      <c r="F53" s="53"/>
      <c r="G53" s="42"/>
    </row>
    <row r="54" spans="2:7" ht="15">
      <c r="B54" s="125" t="s">
        <v>17</v>
      </c>
      <c r="C54" s="125"/>
      <c r="D54" s="125"/>
      <c r="E54" s="125"/>
      <c r="F54" s="125"/>
      <c r="G54" s="50">
        <f>SUM(G47:G53)</f>
        <v>0</v>
      </c>
    </row>
    <row r="55" spans="2:7" ht="15">
      <c r="B55" s="142" t="s">
        <v>77</v>
      </c>
      <c r="C55" s="143"/>
      <c r="D55" s="143"/>
      <c r="E55" s="143"/>
      <c r="F55" s="144"/>
      <c r="G55" s="50">
        <f>G54+G45+G41++G29+G26+G15</f>
        <v>0</v>
      </c>
    </row>
    <row r="56" spans="2:7" ht="15">
      <c r="B56" s="142" t="s">
        <v>276</v>
      </c>
      <c r="C56" s="143"/>
      <c r="D56" s="143"/>
      <c r="E56" s="143"/>
      <c r="F56" s="144"/>
      <c r="G56" s="50">
        <v>0</v>
      </c>
    </row>
    <row r="57" spans="2:7" ht="15" customHeight="1">
      <c r="B57" s="142" t="s">
        <v>78</v>
      </c>
      <c r="C57" s="143"/>
      <c r="D57" s="143"/>
      <c r="E57" s="143"/>
      <c r="F57" s="144"/>
      <c r="G57" s="50">
        <v>0</v>
      </c>
    </row>
    <row r="58" spans="2:7" ht="15">
      <c r="B58" s="4"/>
      <c r="C58" s="4"/>
      <c r="D58" s="6"/>
      <c r="E58" s="156"/>
      <c r="F58" s="156"/>
      <c r="G58" s="7"/>
    </row>
    <row r="60" spans="3:4" ht="15">
      <c r="C60" s="153" t="s">
        <v>83</v>
      </c>
      <c r="D60" s="153"/>
    </row>
    <row r="61" spans="4:7" ht="15">
      <c r="D61" s="122" t="s">
        <v>82</v>
      </c>
      <c r="E61" s="122"/>
      <c r="F61" s="122"/>
      <c r="G61" s="122"/>
    </row>
    <row r="62" spans="4:8" ht="56.25" customHeight="1">
      <c r="D62" s="123" t="s">
        <v>286</v>
      </c>
      <c r="E62" s="124"/>
      <c r="F62" s="124"/>
      <c r="G62" s="124"/>
      <c r="H62" s="124"/>
    </row>
  </sheetData>
  <sheetProtection/>
  <mergeCells count="25">
    <mergeCell ref="B56:F56"/>
    <mergeCell ref="B55:F55"/>
    <mergeCell ref="E58:F58"/>
    <mergeCell ref="B26:F26"/>
    <mergeCell ref="B27:G27"/>
    <mergeCell ref="B29:F29"/>
    <mergeCell ref="B30:G30"/>
    <mergeCell ref="B46:G46"/>
    <mergeCell ref="B54:F54"/>
    <mergeCell ref="B45:F45"/>
    <mergeCell ref="B3:G3"/>
    <mergeCell ref="B15:F15"/>
    <mergeCell ref="B16:G16"/>
    <mergeCell ref="C4:G4"/>
    <mergeCell ref="B7:G7"/>
    <mergeCell ref="F1:G1"/>
    <mergeCell ref="D61:G61"/>
    <mergeCell ref="D62:F62"/>
    <mergeCell ref="B5:G5"/>
    <mergeCell ref="G62:H62"/>
    <mergeCell ref="B2:G2"/>
    <mergeCell ref="B57:F57"/>
    <mergeCell ref="C60:D60"/>
    <mergeCell ref="B41:F41"/>
    <mergeCell ref="B42:G4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B55">
      <selection activeCell="G86" sqref="G86"/>
    </sheetView>
  </sheetViews>
  <sheetFormatPr defaultColWidth="9.140625" defaultRowHeight="15"/>
  <cols>
    <col min="1" max="1" width="4.8515625" style="0" customWidth="1"/>
    <col min="2" max="2" width="5.421875" style="0" customWidth="1"/>
    <col min="3" max="3" width="44.57421875" style="0" customWidth="1"/>
    <col min="4" max="4" width="6.57421875" style="0" customWidth="1"/>
    <col min="5" max="5" width="9.421875" style="0" customWidth="1"/>
    <col min="6" max="6" width="8.7109375" style="0" customWidth="1"/>
    <col min="7" max="7" width="11.140625" style="0" customWidth="1"/>
  </cols>
  <sheetData>
    <row r="1" spans="1:7" ht="12.75" customHeight="1">
      <c r="A1" s="29"/>
      <c r="F1" s="160" t="s">
        <v>279</v>
      </c>
      <c r="G1" s="160"/>
    </row>
    <row r="2" spans="2:7" ht="15.75" customHeight="1">
      <c r="B2" s="152" t="s">
        <v>9</v>
      </c>
      <c r="C2" s="152"/>
      <c r="D2" s="152"/>
      <c r="E2" s="152"/>
      <c r="F2" s="152"/>
      <c r="G2" s="152"/>
    </row>
    <row r="3" spans="2:7" ht="42" customHeight="1">
      <c r="B3" s="135" t="s">
        <v>156</v>
      </c>
      <c r="C3" s="161"/>
      <c r="D3" s="161"/>
      <c r="E3" s="161"/>
      <c r="F3" s="161"/>
      <c r="G3" s="161"/>
    </row>
    <row r="4" spans="2:7" ht="33" customHeight="1">
      <c r="B4" s="30" t="s">
        <v>165</v>
      </c>
      <c r="C4" s="136" t="s">
        <v>166</v>
      </c>
      <c r="D4" s="136"/>
      <c r="E4" s="136"/>
      <c r="F4" s="136"/>
      <c r="G4" s="136"/>
    </row>
    <row r="5" spans="2:7" ht="29.25" customHeight="1">
      <c r="B5" s="130" t="s">
        <v>9</v>
      </c>
      <c r="C5" s="130"/>
      <c r="D5" s="130"/>
      <c r="E5" s="130"/>
      <c r="F5" s="130"/>
      <c r="G5" s="130"/>
    </row>
    <row r="6" spans="2:7" ht="42" customHeight="1">
      <c r="B6" s="55" t="s">
        <v>0</v>
      </c>
      <c r="C6" s="55" t="s">
        <v>1</v>
      </c>
      <c r="D6" s="55" t="s">
        <v>2</v>
      </c>
      <c r="E6" s="55" t="s">
        <v>3</v>
      </c>
      <c r="F6" s="56" t="s">
        <v>80</v>
      </c>
      <c r="G6" s="56" t="s">
        <v>81</v>
      </c>
    </row>
    <row r="7" spans="2:7" s="4" customFormat="1" ht="15" customHeight="1">
      <c r="B7" s="131" t="s">
        <v>13</v>
      </c>
      <c r="C7" s="131"/>
      <c r="D7" s="131"/>
      <c r="E7" s="131"/>
      <c r="F7" s="131"/>
      <c r="G7" s="131"/>
    </row>
    <row r="8" spans="2:7" ht="15">
      <c r="B8" s="19">
        <v>1</v>
      </c>
      <c r="C8" s="19" t="s">
        <v>87</v>
      </c>
      <c r="D8" s="41">
        <v>84</v>
      </c>
      <c r="E8" s="41" t="s">
        <v>19</v>
      </c>
      <c r="F8" s="19"/>
      <c r="G8" s="19"/>
    </row>
    <row r="9" spans="2:7" ht="15">
      <c r="B9" s="19">
        <v>2</v>
      </c>
      <c r="C9" s="19" t="s">
        <v>167</v>
      </c>
      <c r="D9" s="41">
        <v>112</v>
      </c>
      <c r="E9" s="41" t="s">
        <v>19</v>
      </c>
      <c r="F9" s="19"/>
      <c r="G9" s="19"/>
    </row>
    <row r="10" spans="2:7" ht="26.25">
      <c r="B10" s="19">
        <v>3</v>
      </c>
      <c r="C10" s="45" t="s">
        <v>86</v>
      </c>
      <c r="D10" s="41">
        <v>245</v>
      </c>
      <c r="E10" s="41" t="s">
        <v>19</v>
      </c>
      <c r="F10" s="19"/>
      <c r="G10" s="19"/>
    </row>
    <row r="11" spans="2:7" ht="15">
      <c r="B11" s="19">
        <v>4</v>
      </c>
      <c r="C11" s="19" t="s">
        <v>20</v>
      </c>
      <c r="D11" s="41">
        <v>167</v>
      </c>
      <c r="E11" s="41" t="s">
        <v>19</v>
      </c>
      <c r="F11" s="19"/>
      <c r="G11" s="19"/>
    </row>
    <row r="12" spans="2:7" ht="15">
      <c r="B12" s="19">
        <v>5</v>
      </c>
      <c r="C12" s="19" t="s">
        <v>40</v>
      </c>
      <c r="D12" s="41">
        <v>71</v>
      </c>
      <c r="E12" s="41" t="s">
        <v>19</v>
      </c>
      <c r="F12" s="19"/>
      <c r="G12" s="19"/>
    </row>
    <row r="13" spans="2:7" ht="15">
      <c r="B13" s="19">
        <v>6</v>
      </c>
      <c r="C13" s="19" t="s">
        <v>168</v>
      </c>
      <c r="D13" s="41">
        <v>9</v>
      </c>
      <c r="E13" s="41" t="s">
        <v>19</v>
      </c>
      <c r="F13" s="19"/>
      <c r="G13" s="19"/>
    </row>
    <row r="14" spans="2:7" ht="15">
      <c r="B14" s="19">
        <v>7</v>
      </c>
      <c r="C14" s="45" t="s">
        <v>41</v>
      </c>
      <c r="D14" s="41">
        <v>45</v>
      </c>
      <c r="E14" s="41" t="s">
        <v>19</v>
      </c>
      <c r="F14" s="19"/>
      <c r="G14" s="19"/>
    </row>
    <row r="15" spans="2:7" ht="15">
      <c r="B15" s="19">
        <v>8</v>
      </c>
      <c r="C15" s="19" t="s">
        <v>169</v>
      </c>
      <c r="D15" s="41">
        <v>66</v>
      </c>
      <c r="E15" s="41" t="s">
        <v>19</v>
      </c>
      <c r="F15" s="19"/>
      <c r="G15" s="19"/>
    </row>
    <row r="16" spans="2:7" ht="15">
      <c r="B16" s="19">
        <v>9</v>
      </c>
      <c r="C16" s="19" t="s">
        <v>170</v>
      </c>
      <c r="D16" s="41">
        <v>105</v>
      </c>
      <c r="E16" s="41" t="s">
        <v>19</v>
      </c>
      <c r="F16" s="19"/>
      <c r="G16" s="19"/>
    </row>
    <row r="17" spans="2:7" ht="15">
      <c r="B17" s="19">
        <v>10</v>
      </c>
      <c r="C17" s="19" t="s">
        <v>43</v>
      </c>
      <c r="D17" s="41">
        <v>46</v>
      </c>
      <c r="E17" s="41" t="s">
        <v>19</v>
      </c>
      <c r="F17" s="19"/>
      <c r="G17" s="19"/>
    </row>
    <row r="18" spans="2:20" ht="15.75">
      <c r="B18" s="19">
        <v>11</v>
      </c>
      <c r="C18" s="19" t="s">
        <v>171</v>
      </c>
      <c r="D18" s="41">
        <v>5</v>
      </c>
      <c r="E18" s="41" t="s">
        <v>19</v>
      </c>
      <c r="F18" s="19"/>
      <c r="G18" s="19"/>
      <c r="O18" s="157"/>
      <c r="P18" s="157"/>
      <c r="Q18" s="157"/>
      <c r="R18" s="157"/>
      <c r="S18" s="157"/>
      <c r="T18" s="157"/>
    </row>
    <row r="19" spans="2:7" ht="15">
      <c r="B19" s="19">
        <v>12</v>
      </c>
      <c r="C19" s="19" t="s">
        <v>68</v>
      </c>
      <c r="D19" s="41">
        <v>22</v>
      </c>
      <c r="E19" s="41" t="s">
        <v>172</v>
      </c>
      <c r="F19" s="19"/>
      <c r="G19" s="19"/>
    </row>
    <row r="20" spans="2:7" ht="15">
      <c r="B20" s="19">
        <v>13</v>
      </c>
      <c r="C20" s="19" t="s">
        <v>173</v>
      </c>
      <c r="D20" s="41">
        <v>36</v>
      </c>
      <c r="E20" s="41" t="s">
        <v>19</v>
      </c>
      <c r="F20" s="19"/>
      <c r="G20" s="19"/>
    </row>
    <row r="21" spans="2:7" ht="15">
      <c r="B21" s="19">
        <v>14</v>
      </c>
      <c r="C21" s="19" t="s">
        <v>174</v>
      </c>
      <c r="D21" s="41">
        <v>19</v>
      </c>
      <c r="E21" s="41" t="s">
        <v>19</v>
      </c>
      <c r="F21" s="19"/>
      <c r="G21" s="19"/>
    </row>
    <row r="22" spans="2:7" ht="15">
      <c r="B22" s="19">
        <v>15</v>
      </c>
      <c r="C22" s="19" t="s">
        <v>175</v>
      </c>
      <c r="D22" s="41">
        <v>3</v>
      </c>
      <c r="E22" s="41" t="s">
        <v>19</v>
      </c>
      <c r="F22" s="19"/>
      <c r="G22" s="19"/>
    </row>
    <row r="23" spans="2:7" ht="15">
      <c r="B23" s="19">
        <v>16</v>
      </c>
      <c r="C23" s="19" t="s">
        <v>176</v>
      </c>
      <c r="D23" s="41">
        <v>4</v>
      </c>
      <c r="E23" s="41" t="s">
        <v>19</v>
      </c>
      <c r="F23" s="19"/>
      <c r="G23" s="19"/>
    </row>
    <row r="24" spans="2:7" ht="15">
      <c r="B24" s="19">
        <v>17</v>
      </c>
      <c r="C24" s="19" t="s">
        <v>135</v>
      </c>
      <c r="D24" s="41">
        <v>4</v>
      </c>
      <c r="E24" s="41" t="s">
        <v>19</v>
      </c>
      <c r="F24" s="19"/>
      <c r="G24" s="19"/>
    </row>
    <row r="25" spans="2:7" ht="15">
      <c r="B25" s="19">
        <v>18</v>
      </c>
      <c r="C25" s="19" t="s">
        <v>177</v>
      </c>
      <c r="D25" s="41">
        <v>2</v>
      </c>
      <c r="E25" s="41" t="s">
        <v>19</v>
      </c>
      <c r="F25" s="19"/>
      <c r="G25" s="19"/>
    </row>
    <row r="26" spans="2:7" ht="15">
      <c r="B26" s="19">
        <v>19</v>
      </c>
      <c r="C26" s="19" t="s">
        <v>178</v>
      </c>
      <c r="D26" s="41">
        <v>2</v>
      </c>
      <c r="E26" s="41" t="s">
        <v>19</v>
      </c>
      <c r="F26" s="19"/>
      <c r="G26" s="19"/>
    </row>
    <row r="27" spans="2:7" ht="15">
      <c r="B27" s="19">
        <v>20</v>
      </c>
      <c r="C27" s="19" t="s">
        <v>179</v>
      </c>
      <c r="D27" s="41">
        <v>5</v>
      </c>
      <c r="E27" s="41" t="s">
        <v>180</v>
      </c>
      <c r="F27" s="19"/>
      <c r="G27" s="19"/>
    </row>
    <row r="28" spans="2:7" ht="15">
      <c r="B28" s="19">
        <v>21</v>
      </c>
      <c r="C28" s="19" t="s">
        <v>42</v>
      </c>
      <c r="D28" s="41">
        <v>46</v>
      </c>
      <c r="E28" s="41" t="s">
        <v>19</v>
      </c>
      <c r="F28" s="19"/>
      <c r="G28" s="19"/>
    </row>
    <row r="29" spans="2:7" ht="15" customHeight="1">
      <c r="B29" s="125" t="s">
        <v>5</v>
      </c>
      <c r="C29" s="125"/>
      <c r="D29" s="125"/>
      <c r="E29" s="125"/>
      <c r="F29" s="125"/>
      <c r="G29" s="65">
        <f>SUM(G8:G28)</f>
        <v>0</v>
      </c>
    </row>
    <row r="30" spans="2:7" s="4" customFormat="1" ht="15">
      <c r="B30" s="131" t="s">
        <v>12</v>
      </c>
      <c r="C30" s="131"/>
      <c r="D30" s="131"/>
      <c r="E30" s="131"/>
      <c r="F30" s="131"/>
      <c r="G30" s="131"/>
    </row>
    <row r="31" spans="2:7" ht="15">
      <c r="B31" s="19">
        <v>1</v>
      </c>
      <c r="C31" s="19" t="s">
        <v>21</v>
      </c>
      <c r="D31" s="41">
        <v>3592</v>
      </c>
      <c r="E31" s="41" t="s">
        <v>172</v>
      </c>
      <c r="F31" s="19"/>
      <c r="G31" s="19"/>
    </row>
    <row r="32" spans="2:7" ht="15">
      <c r="B32" s="19">
        <v>2</v>
      </c>
      <c r="C32" s="19" t="s">
        <v>88</v>
      </c>
      <c r="D32" s="41">
        <v>45</v>
      </c>
      <c r="E32" s="41" t="s">
        <v>172</v>
      </c>
      <c r="F32" s="19"/>
      <c r="G32" s="19"/>
    </row>
    <row r="33" spans="2:7" ht="15">
      <c r="B33" s="19">
        <v>3</v>
      </c>
      <c r="C33" s="19" t="s">
        <v>181</v>
      </c>
      <c r="D33" s="41">
        <v>483</v>
      </c>
      <c r="E33" s="41" t="s">
        <v>172</v>
      </c>
      <c r="F33" s="19"/>
      <c r="G33" s="19"/>
    </row>
    <row r="34" spans="2:7" ht="15">
      <c r="B34" s="19">
        <v>4</v>
      </c>
      <c r="C34" s="19" t="s">
        <v>182</v>
      </c>
      <c r="D34" s="41">
        <v>50</v>
      </c>
      <c r="E34" s="41" t="s">
        <v>172</v>
      </c>
      <c r="F34" s="19"/>
      <c r="G34" s="19"/>
    </row>
    <row r="35" spans="2:7" ht="15">
      <c r="B35" s="19">
        <v>5</v>
      </c>
      <c r="C35" s="19" t="s">
        <v>69</v>
      </c>
      <c r="D35" s="41">
        <v>77</v>
      </c>
      <c r="E35" s="41" t="s">
        <v>172</v>
      </c>
      <c r="F35" s="19"/>
      <c r="G35" s="19"/>
    </row>
    <row r="36" spans="2:7" ht="15">
      <c r="B36" s="19">
        <v>6</v>
      </c>
      <c r="C36" s="19" t="s">
        <v>49</v>
      </c>
      <c r="D36" s="41">
        <v>362</v>
      </c>
      <c r="E36" s="41" t="s">
        <v>172</v>
      </c>
      <c r="F36" s="19"/>
      <c r="G36" s="19"/>
    </row>
    <row r="37" spans="2:7" ht="15">
      <c r="B37" s="19">
        <v>7</v>
      </c>
      <c r="C37" s="19" t="s">
        <v>140</v>
      </c>
      <c r="D37" s="41">
        <v>60</v>
      </c>
      <c r="E37" s="41" t="s">
        <v>172</v>
      </c>
      <c r="F37" s="19"/>
      <c r="G37" s="19"/>
    </row>
    <row r="38" spans="2:7" ht="15">
      <c r="B38" s="19">
        <v>8</v>
      </c>
      <c r="C38" s="19" t="s">
        <v>183</v>
      </c>
      <c r="D38" s="41">
        <v>100</v>
      </c>
      <c r="E38" s="41" t="s">
        <v>172</v>
      </c>
      <c r="F38" s="19"/>
      <c r="G38" s="19"/>
    </row>
    <row r="39" spans="2:7" ht="15">
      <c r="B39" s="19">
        <v>9</v>
      </c>
      <c r="C39" s="19" t="s">
        <v>91</v>
      </c>
      <c r="D39" s="41">
        <v>78</v>
      </c>
      <c r="E39" s="41" t="s">
        <v>172</v>
      </c>
      <c r="F39" s="19"/>
      <c r="G39" s="19"/>
    </row>
    <row r="40" spans="2:7" ht="15">
      <c r="B40" s="19">
        <v>10</v>
      </c>
      <c r="C40" s="19" t="s">
        <v>22</v>
      </c>
      <c r="D40" s="41">
        <v>2</v>
      </c>
      <c r="E40" s="41" t="s">
        <v>172</v>
      </c>
      <c r="F40" s="19"/>
      <c r="G40" s="19"/>
    </row>
    <row r="41" spans="2:7" ht="15">
      <c r="B41" s="19">
        <v>11</v>
      </c>
      <c r="C41" s="19" t="s">
        <v>89</v>
      </c>
      <c r="D41" s="41">
        <v>630</v>
      </c>
      <c r="E41" s="41" t="s">
        <v>172</v>
      </c>
      <c r="F41" s="19"/>
      <c r="G41" s="19"/>
    </row>
    <row r="42" spans="2:7" ht="15" customHeight="1">
      <c r="B42" s="125" t="s">
        <v>6</v>
      </c>
      <c r="C42" s="125"/>
      <c r="D42" s="125"/>
      <c r="E42" s="125"/>
      <c r="F42" s="125"/>
      <c r="G42" s="65">
        <f>SUM(G31:G41)</f>
        <v>0</v>
      </c>
    </row>
    <row r="43" spans="2:7" ht="15">
      <c r="B43" s="126" t="s">
        <v>10</v>
      </c>
      <c r="C43" s="126"/>
      <c r="D43" s="126"/>
      <c r="E43" s="126"/>
      <c r="F43" s="126"/>
      <c r="G43" s="126"/>
    </row>
    <row r="44" spans="2:7" ht="15">
      <c r="B44" s="19">
        <v>1</v>
      </c>
      <c r="C44" s="19" t="s">
        <v>50</v>
      </c>
      <c r="D44" s="41">
        <v>62</v>
      </c>
      <c r="E44" s="41" t="s">
        <v>19</v>
      </c>
      <c r="F44" s="19"/>
      <c r="G44" s="19"/>
    </row>
    <row r="45" spans="2:7" ht="15">
      <c r="B45" s="19">
        <v>2</v>
      </c>
      <c r="C45" s="19" t="s">
        <v>94</v>
      </c>
      <c r="D45" s="41">
        <v>114</v>
      </c>
      <c r="E45" s="41" t="s">
        <v>19</v>
      </c>
      <c r="F45" s="19"/>
      <c r="G45" s="19"/>
    </row>
    <row r="46" spans="2:7" ht="15" customHeight="1">
      <c r="B46" s="125" t="s">
        <v>7</v>
      </c>
      <c r="C46" s="125"/>
      <c r="D46" s="125"/>
      <c r="E46" s="125"/>
      <c r="F46" s="125"/>
      <c r="G46" s="65">
        <f>SUM(G44:G45)</f>
        <v>0</v>
      </c>
    </row>
    <row r="47" spans="2:7" ht="15">
      <c r="B47" s="126" t="s">
        <v>11</v>
      </c>
      <c r="C47" s="126"/>
      <c r="D47" s="126"/>
      <c r="E47" s="126"/>
      <c r="F47" s="126"/>
      <c r="G47" s="126"/>
    </row>
    <row r="48" spans="2:7" ht="15">
      <c r="B48" s="19">
        <v>1</v>
      </c>
      <c r="C48" s="19" t="s">
        <v>72</v>
      </c>
      <c r="D48" s="41">
        <v>69</v>
      </c>
      <c r="E48" s="41" t="s">
        <v>19</v>
      </c>
      <c r="F48" s="19"/>
      <c r="G48" s="19"/>
    </row>
    <row r="49" spans="2:7" ht="15">
      <c r="B49" s="19">
        <v>2</v>
      </c>
      <c r="C49" s="19" t="s">
        <v>28</v>
      </c>
      <c r="D49" s="41">
        <v>38</v>
      </c>
      <c r="E49" s="41" t="s">
        <v>19</v>
      </c>
      <c r="F49" s="19"/>
      <c r="G49" s="19"/>
    </row>
    <row r="50" spans="2:7" ht="15">
      <c r="B50" s="19">
        <v>3</v>
      </c>
      <c r="C50" s="19" t="s">
        <v>98</v>
      </c>
      <c r="D50" s="41">
        <v>20</v>
      </c>
      <c r="E50" s="41" t="s">
        <v>19</v>
      </c>
      <c r="F50" s="19"/>
      <c r="G50" s="19"/>
    </row>
    <row r="51" spans="2:7" ht="15">
      <c r="B51" s="19">
        <v>4</v>
      </c>
      <c r="C51" s="19" t="s">
        <v>29</v>
      </c>
      <c r="D51" s="41">
        <v>146</v>
      </c>
      <c r="E51" s="41" t="s">
        <v>19</v>
      </c>
      <c r="F51" s="19"/>
      <c r="G51" s="19"/>
    </row>
    <row r="52" spans="2:7" ht="15">
      <c r="B52" s="19">
        <v>5</v>
      </c>
      <c r="C52" s="19" t="s">
        <v>173</v>
      </c>
      <c r="D52" s="41">
        <v>2</v>
      </c>
      <c r="E52" s="41" t="s">
        <v>19</v>
      </c>
      <c r="F52" s="19"/>
      <c r="G52" s="19"/>
    </row>
    <row r="53" spans="2:7" ht="15">
      <c r="B53" s="19">
        <v>6</v>
      </c>
      <c r="C53" s="19" t="s">
        <v>184</v>
      </c>
      <c r="D53" s="41">
        <v>31</v>
      </c>
      <c r="E53" s="41" t="s">
        <v>172</v>
      </c>
      <c r="F53" s="19"/>
      <c r="G53" s="19"/>
    </row>
    <row r="54" spans="2:7" ht="15">
      <c r="B54" s="19">
        <v>7</v>
      </c>
      <c r="C54" s="45" t="s">
        <v>95</v>
      </c>
      <c r="D54" s="41">
        <v>11</v>
      </c>
      <c r="E54" s="41" t="s">
        <v>19</v>
      </c>
      <c r="F54" s="19"/>
      <c r="G54" s="19"/>
    </row>
    <row r="55" spans="2:7" ht="26.25">
      <c r="B55" s="19">
        <v>8</v>
      </c>
      <c r="C55" s="45" t="s">
        <v>185</v>
      </c>
      <c r="D55" s="41">
        <v>6</v>
      </c>
      <c r="E55" s="41" t="s">
        <v>19</v>
      </c>
      <c r="F55" s="19"/>
      <c r="G55" s="19"/>
    </row>
    <row r="56" spans="2:7" ht="15">
      <c r="B56" s="125" t="s">
        <v>8</v>
      </c>
      <c r="C56" s="125"/>
      <c r="D56" s="125"/>
      <c r="E56" s="125"/>
      <c r="F56" s="125"/>
      <c r="G56" s="65">
        <f>SUM(G48:G55)</f>
        <v>0</v>
      </c>
    </row>
    <row r="57" spans="2:7" ht="15">
      <c r="B57" s="126" t="s">
        <v>14</v>
      </c>
      <c r="C57" s="126"/>
      <c r="D57" s="126"/>
      <c r="E57" s="126"/>
      <c r="F57" s="126"/>
      <c r="G57" s="126"/>
    </row>
    <row r="58" spans="2:7" ht="15">
      <c r="B58" s="19">
        <v>1</v>
      </c>
      <c r="C58" s="19" t="s">
        <v>186</v>
      </c>
      <c r="D58" s="41">
        <v>11</v>
      </c>
      <c r="E58" s="41" t="s">
        <v>19</v>
      </c>
      <c r="F58" s="19"/>
      <c r="G58" s="19"/>
    </row>
    <row r="59" spans="2:7" ht="15">
      <c r="B59" s="19">
        <v>2</v>
      </c>
      <c r="C59" s="19" t="s">
        <v>149</v>
      </c>
      <c r="D59" s="41">
        <v>3</v>
      </c>
      <c r="E59" s="41" t="s">
        <v>19</v>
      </c>
      <c r="F59" s="19"/>
      <c r="G59" s="19"/>
    </row>
    <row r="60" spans="2:7" ht="15">
      <c r="B60" s="19">
        <v>3</v>
      </c>
      <c r="C60" s="19" t="s">
        <v>187</v>
      </c>
      <c r="D60" s="41">
        <v>12</v>
      </c>
      <c r="E60" s="41" t="s">
        <v>19</v>
      </c>
      <c r="F60" s="19"/>
      <c r="G60" s="19"/>
    </row>
    <row r="61" spans="2:7" ht="15">
      <c r="B61" s="19">
        <v>4</v>
      </c>
      <c r="C61" s="19" t="s">
        <v>33</v>
      </c>
      <c r="D61" s="41">
        <v>160</v>
      </c>
      <c r="E61" s="41" t="s">
        <v>19</v>
      </c>
      <c r="F61" s="19"/>
      <c r="G61" s="19"/>
    </row>
    <row r="62" spans="2:7" ht="15">
      <c r="B62" s="19">
        <v>5</v>
      </c>
      <c r="C62" s="19" t="s">
        <v>102</v>
      </c>
      <c r="D62" s="41">
        <v>34</v>
      </c>
      <c r="E62" s="41" t="s">
        <v>19</v>
      </c>
      <c r="F62" s="19"/>
      <c r="G62" s="19"/>
    </row>
    <row r="63" spans="2:7" ht="15">
      <c r="B63" s="19">
        <v>6</v>
      </c>
      <c r="C63" s="19" t="s">
        <v>188</v>
      </c>
      <c r="D63" s="41">
        <v>103</v>
      </c>
      <c r="E63" s="41" t="s">
        <v>19</v>
      </c>
      <c r="F63" s="19"/>
      <c r="G63" s="19"/>
    </row>
    <row r="64" spans="2:7" ht="15">
      <c r="B64" s="19">
        <v>7</v>
      </c>
      <c r="C64" s="19" t="s">
        <v>189</v>
      </c>
      <c r="D64" s="41">
        <v>371</v>
      </c>
      <c r="E64" s="41" t="s">
        <v>19</v>
      </c>
      <c r="F64" s="19"/>
      <c r="G64" s="19"/>
    </row>
    <row r="65" spans="2:7" ht="15">
      <c r="B65" s="19">
        <v>8</v>
      </c>
      <c r="C65" s="19" t="s">
        <v>98</v>
      </c>
      <c r="D65" s="41">
        <v>41</v>
      </c>
      <c r="E65" s="41" t="s">
        <v>19</v>
      </c>
      <c r="F65" s="19"/>
      <c r="G65" s="19"/>
    </row>
    <row r="66" spans="2:7" ht="24" customHeight="1">
      <c r="B66" s="19">
        <v>9</v>
      </c>
      <c r="C66" s="45" t="s">
        <v>190</v>
      </c>
      <c r="D66" s="41">
        <v>7</v>
      </c>
      <c r="E66" s="41" t="s">
        <v>19</v>
      </c>
      <c r="F66" s="19"/>
      <c r="G66" s="19"/>
    </row>
    <row r="67" spans="2:7" ht="15">
      <c r="B67" s="19">
        <v>10</v>
      </c>
      <c r="C67" s="19" t="s">
        <v>27</v>
      </c>
      <c r="D67" s="41">
        <v>33</v>
      </c>
      <c r="E67" s="41" t="s">
        <v>19</v>
      </c>
      <c r="F67" s="19"/>
      <c r="G67" s="19"/>
    </row>
    <row r="68" spans="2:7" ht="15">
      <c r="B68" s="19">
        <v>11</v>
      </c>
      <c r="C68" s="19" t="s">
        <v>147</v>
      </c>
      <c r="D68" s="41">
        <v>88</v>
      </c>
      <c r="E68" s="41" t="s">
        <v>19</v>
      </c>
      <c r="F68" s="19"/>
      <c r="G68" s="19"/>
    </row>
    <row r="69" spans="2:7" ht="15">
      <c r="B69" s="19">
        <v>12</v>
      </c>
      <c r="C69" s="19" t="s">
        <v>191</v>
      </c>
      <c r="D69" s="41">
        <v>5</v>
      </c>
      <c r="E69" s="41" t="s">
        <v>19</v>
      </c>
      <c r="F69" s="19"/>
      <c r="G69" s="19"/>
    </row>
    <row r="70" spans="2:7" ht="15">
      <c r="B70" s="19">
        <v>13</v>
      </c>
      <c r="C70" s="19" t="s">
        <v>192</v>
      </c>
      <c r="D70" s="41">
        <v>10</v>
      </c>
      <c r="E70" s="41" t="s">
        <v>19</v>
      </c>
      <c r="F70" s="19"/>
      <c r="G70" s="19"/>
    </row>
    <row r="71" spans="2:7" ht="15">
      <c r="B71" s="19">
        <v>14</v>
      </c>
      <c r="C71" s="19" t="s">
        <v>193</v>
      </c>
      <c r="D71" s="41">
        <v>195</v>
      </c>
      <c r="E71" s="41" t="s">
        <v>19</v>
      </c>
      <c r="F71" s="19"/>
      <c r="G71" s="19"/>
    </row>
    <row r="72" spans="2:7" ht="15">
      <c r="B72" s="125" t="s">
        <v>16</v>
      </c>
      <c r="C72" s="125"/>
      <c r="D72" s="125"/>
      <c r="E72" s="125"/>
      <c r="F72" s="125"/>
      <c r="G72" s="65">
        <f>SUM(G58:G71)</f>
        <v>0</v>
      </c>
    </row>
    <row r="73" spans="2:7" ht="15">
      <c r="B73" s="126" t="s">
        <v>15</v>
      </c>
      <c r="C73" s="126"/>
      <c r="D73" s="126"/>
      <c r="E73" s="126"/>
      <c r="F73" s="126"/>
      <c r="G73" s="126"/>
    </row>
    <row r="74" spans="2:7" ht="15">
      <c r="B74" s="19">
        <v>1</v>
      </c>
      <c r="C74" s="19" t="s">
        <v>37</v>
      </c>
      <c r="D74" s="41">
        <v>44</v>
      </c>
      <c r="E74" s="41" t="s">
        <v>172</v>
      </c>
      <c r="F74" s="19"/>
      <c r="G74" s="19"/>
    </row>
    <row r="75" spans="2:7" ht="15">
      <c r="B75" s="19">
        <v>2</v>
      </c>
      <c r="C75" s="19" t="s">
        <v>104</v>
      </c>
      <c r="D75" s="41">
        <v>66</v>
      </c>
      <c r="E75" s="41" t="s">
        <v>172</v>
      </c>
      <c r="F75" s="19"/>
      <c r="G75" s="19"/>
    </row>
    <row r="76" spans="2:7" ht="15">
      <c r="B76" s="19">
        <v>3</v>
      </c>
      <c r="C76" s="19" t="s">
        <v>105</v>
      </c>
      <c r="D76" s="41">
        <v>78</v>
      </c>
      <c r="E76" s="41" t="s">
        <v>172</v>
      </c>
      <c r="F76" s="19"/>
      <c r="G76" s="19"/>
    </row>
    <row r="77" spans="2:7" ht="15">
      <c r="B77" s="19">
        <v>4</v>
      </c>
      <c r="C77" s="19" t="s">
        <v>154</v>
      </c>
      <c r="D77" s="41">
        <v>59</v>
      </c>
      <c r="E77" s="41" t="s">
        <v>172</v>
      </c>
      <c r="F77" s="19"/>
      <c r="G77" s="19"/>
    </row>
    <row r="78" spans="2:7" ht="15">
      <c r="B78" s="19">
        <v>5</v>
      </c>
      <c r="C78" s="19" t="s">
        <v>194</v>
      </c>
      <c r="D78" s="41">
        <v>43</v>
      </c>
      <c r="E78" s="41" t="s">
        <v>172</v>
      </c>
      <c r="F78" s="19"/>
      <c r="G78" s="19"/>
    </row>
    <row r="79" spans="2:7" ht="15">
      <c r="B79" s="19">
        <v>6</v>
      </c>
      <c r="C79" s="19" t="s">
        <v>195</v>
      </c>
      <c r="D79" s="41">
        <v>72</v>
      </c>
      <c r="E79" s="41" t="s">
        <v>172</v>
      </c>
      <c r="F79" s="19"/>
      <c r="G79" s="19"/>
    </row>
    <row r="80" spans="2:7" ht="15">
      <c r="B80" s="19">
        <v>7</v>
      </c>
      <c r="C80" s="19" t="s">
        <v>106</v>
      </c>
      <c r="D80" s="41">
        <v>34</v>
      </c>
      <c r="E80" s="41" t="s">
        <v>172</v>
      </c>
      <c r="F80" s="19"/>
      <c r="G80" s="19"/>
    </row>
    <row r="81" spans="2:7" ht="15">
      <c r="B81" s="19">
        <v>8</v>
      </c>
      <c r="C81" s="19" t="s">
        <v>196</v>
      </c>
      <c r="D81" s="41">
        <v>72</v>
      </c>
      <c r="E81" s="41" t="s">
        <v>172</v>
      </c>
      <c r="F81" s="19"/>
      <c r="G81" s="19"/>
    </row>
    <row r="82" spans="2:7" ht="15">
      <c r="B82" s="19">
        <v>9</v>
      </c>
      <c r="C82" s="19" t="s">
        <v>197</v>
      </c>
      <c r="D82" s="41">
        <v>129</v>
      </c>
      <c r="E82" s="41" t="s">
        <v>172</v>
      </c>
      <c r="F82" s="19"/>
      <c r="G82" s="19"/>
    </row>
    <row r="83" spans="2:7" ht="15">
      <c r="B83" s="19">
        <v>10</v>
      </c>
      <c r="C83" s="19" t="s">
        <v>198</v>
      </c>
      <c r="D83" s="41">
        <v>18</v>
      </c>
      <c r="E83" s="41" t="s">
        <v>172</v>
      </c>
      <c r="F83" s="19"/>
      <c r="G83" s="19"/>
    </row>
    <row r="84" spans="2:7" ht="15">
      <c r="B84" s="19">
        <v>11</v>
      </c>
      <c r="C84" s="19" t="s">
        <v>199</v>
      </c>
      <c r="D84" s="41">
        <v>1</v>
      </c>
      <c r="E84" s="41" t="s">
        <v>172</v>
      </c>
      <c r="F84" s="19"/>
      <c r="G84" s="19"/>
    </row>
    <row r="85" spans="2:7" ht="15">
      <c r="B85" s="19">
        <v>12</v>
      </c>
      <c r="C85" s="45" t="s">
        <v>200</v>
      </c>
      <c r="D85" s="41">
        <v>80</v>
      </c>
      <c r="E85" s="41" t="s">
        <v>172</v>
      </c>
      <c r="F85" s="19"/>
      <c r="G85" s="19"/>
    </row>
    <row r="86" spans="2:7" ht="15">
      <c r="B86" s="159" t="s">
        <v>17</v>
      </c>
      <c r="C86" s="159"/>
      <c r="D86" s="159"/>
      <c r="E86" s="159"/>
      <c r="F86" s="159"/>
      <c r="G86" s="65">
        <f>SUM(G74:G85)</f>
        <v>0</v>
      </c>
    </row>
    <row r="87" spans="2:7" ht="15">
      <c r="B87" s="158" t="s">
        <v>77</v>
      </c>
      <c r="C87" s="158"/>
      <c r="D87" s="158"/>
      <c r="E87" s="158"/>
      <c r="F87" s="158"/>
      <c r="G87" s="113">
        <f>G29+G42+G46+G56+G72+G86</f>
        <v>0</v>
      </c>
    </row>
    <row r="88" spans="2:7" s="4" customFormat="1" ht="15">
      <c r="B88" s="158" t="s">
        <v>280</v>
      </c>
      <c r="C88" s="158"/>
      <c r="D88" s="158"/>
      <c r="E88" s="158"/>
      <c r="F88" s="158"/>
      <c r="G88" s="113">
        <v>0</v>
      </c>
    </row>
    <row r="89" spans="2:7" s="4" customFormat="1" ht="15">
      <c r="B89" s="158" t="s">
        <v>78</v>
      </c>
      <c r="C89" s="158"/>
      <c r="D89" s="158"/>
      <c r="E89" s="158"/>
      <c r="F89" s="158"/>
      <c r="G89" s="113">
        <v>0</v>
      </c>
    </row>
    <row r="90" spans="2:7" ht="15">
      <c r="B90" s="30"/>
      <c r="C90" s="13" t="s">
        <v>83</v>
      </c>
      <c r="D90" s="30"/>
      <c r="E90" s="30"/>
      <c r="F90" s="30"/>
      <c r="G90" s="30"/>
    </row>
    <row r="91" spans="4:6" ht="15">
      <c r="D91" s="122" t="s">
        <v>82</v>
      </c>
      <c r="E91" s="122"/>
      <c r="F91" s="122"/>
    </row>
    <row r="92" spans="4:6" ht="74.25" customHeight="1">
      <c r="D92" s="123" t="s">
        <v>286</v>
      </c>
      <c r="E92" s="124"/>
      <c r="F92" s="124"/>
    </row>
  </sheetData>
  <sheetProtection/>
  <mergeCells count="23">
    <mergeCell ref="B57:G57"/>
    <mergeCell ref="B46:F46"/>
    <mergeCell ref="C4:G4"/>
    <mergeCell ref="F1:G1"/>
    <mergeCell ref="B2:G2"/>
    <mergeCell ref="B29:F29"/>
    <mergeCell ref="B30:G30"/>
    <mergeCell ref="B43:G43"/>
    <mergeCell ref="B73:G73"/>
    <mergeCell ref="B56:F56"/>
    <mergeCell ref="B72:F72"/>
    <mergeCell ref="B3:G3"/>
    <mergeCell ref="B5:G5"/>
    <mergeCell ref="O18:T18"/>
    <mergeCell ref="B47:G47"/>
    <mergeCell ref="B7:G7"/>
    <mergeCell ref="B42:F42"/>
    <mergeCell ref="D91:F91"/>
    <mergeCell ref="D92:F92"/>
    <mergeCell ref="B89:F89"/>
    <mergeCell ref="B86:F86"/>
    <mergeCell ref="B87:F87"/>
    <mergeCell ref="B88:F8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5">
      <selection activeCell="G48" sqref="G48"/>
    </sheetView>
  </sheetViews>
  <sheetFormatPr defaultColWidth="9.140625" defaultRowHeight="15"/>
  <cols>
    <col min="1" max="1" width="4.421875" style="0" customWidth="1"/>
    <col min="2" max="2" width="6.7109375" style="0" customWidth="1"/>
    <col min="3" max="3" width="36.28125" style="0" customWidth="1"/>
    <col min="7" max="7" width="14.28125" style="0" customWidth="1"/>
  </cols>
  <sheetData>
    <row r="1" spans="6:7" s="4" customFormat="1" ht="15">
      <c r="F1" s="162" t="s">
        <v>281</v>
      </c>
      <c r="G1" s="162"/>
    </row>
    <row r="2" spans="1:7" s="4" customFormat="1" ht="15.75">
      <c r="A2" s="30"/>
      <c r="B2" s="147" t="s">
        <v>9</v>
      </c>
      <c r="C2" s="163"/>
      <c r="D2" s="163"/>
      <c r="E2" s="163"/>
      <c r="F2" s="163"/>
      <c r="G2" s="163"/>
    </row>
    <row r="3" spans="1:7" s="4" customFormat="1" ht="43.5" customHeight="1">
      <c r="A3" s="32"/>
      <c r="B3" s="154" t="s">
        <v>156</v>
      </c>
      <c r="C3" s="154"/>
      <c r="D3" s="154"/>
      <c r="E3" s="154"/>
      <c r="F3" s="154"/>
      <c r="G3" s="154"/>
    </row>
    <row r="4" spans="1:7" s="4" customFormat="1" ht="31.5" customHeight="1">
      <c r="A4" s="35"/>
      <c r="B4" s="35" t="s">
        <v>211</v>
      </c>
      <c r="C4" s="164" t="s">
        <v>212</v>
      </c>
      <c r="D4" s="164"/>
      <c r="E4" s="164"/>
      <c r="F4" s="164"/>
      <c r="G4" s="164"/>
    </row>
    <row r="5" spans="1:7" ht="15">
      <c r="A5" s="4"/>
      <c r="B5" s="130" t="s">
        <v>9</v>
      </c>
      <c r="C5" s="130"/>
      <c r="D5" s="130"/>
      <c r="E5" s="130"/>
      <c r="F5" s="130"/>
      <c r="G5" s="130"/>
    </row>
    <row r="6" spans="1:7" ht="15">
      <c r="A6" s="4"/>
      <c r="B6" s="130"/>
      <c r="C6" s="130"/>
      <c r="D6" s="130"/>
      <c r="E6" s="130"/>
      <c r="F6" s="130"/>
      <c r="G6" s="130"/>
    </row>
    <row r="7" spans="1:7" ht="48">
      <c r="A7" s="9"/>
      <c r="B7" s="10" t="s">
        <v>0</v>
      </c>
      <c r="C7" s="10" t="s">
        <v>1</v>
      </c>
      <c r="D7" s="10" t="s">
        <v>2</v>
      </c>
      <c r="E7" s="10" t="s">
        <v>3</v>
      </c>
      <c r="F7" s="56" t="s">
        <v>80</v>
      </c>
      <c r="G7" s="56" t="s">
        <v>81</v>
      </c>
    </row>
    <row r="8" spans="1:7" ht="15">
      <c r="A8" s="4"/>
      <c r="B8" s="131" t="s">
        <v>13</v>
      </c>
      <c r="C8" s="131"/>
      <c r="D8" s="131"/>
      <c r="E8" s="131"/>
      <c r="F8" s="131"/>
      <c r="G8" s="131"/>
    </row>
    <row r="9" spans="1:7" ht="24" customHeight="1">
      <c r="A9" s="4"/>
      <c r="B9" s="36" t="s">
        <v>4</v>
      </c>
      <c r="C9" s="17" t="s">
        <v>217</v>
      </c>
      <c r="D9" s="37">
        <f>'[2]Zapotrzebowanie - OPZ'!I7</f>
        <v>18</v>
      </c>
      <c r="E9" s="36" t="s">
        <v>19</v>
      </c>
      <c r="F9" s="88"/>
      <c r="G9" s="39"/>
    </row>
    <row r="10" spans="1:7" ht="20.25" customHeight="1">
      <c r="A10" s="4"/>
      <c r="B10" s="40" t="s">
        <v>52</v>
      </c>
      <c r="C10" s="17" t="s">
        <v>218</v>
      </c>
      <c r="D10" s="37">
        <f>'[2]Zapotrzebowanie - OPZ'!I8</f>
        <v>64</v>
      </c>
      <c r="E10" s="36" t="s">
        <v>19</v>
      </c>
      <c r="F10" s="88"/>
      <c r="G10" s="39"/>
    </row>
    <row r="11" spans="1:7" ht="15">
      <c r="A11" s="4"/>
      <c r="B11" s="40" t="s">
        <v>53</v>
      </c>
      <c r="C11" s="17" t="s">
        <v>20</v>
      </c>
      <c r="D11" s="37">
        <f>'[2]Zapotrzebowanie - OPZ'!I9</f>
        <v>31</v>
      </c>
      <c r="E11" s="36" t="s">
        <v>19</v>
      </c>
      <c r="F11" s="88"/>
      <c r="G11" s="39"/>
    </row>
    <row r="12" spans="1:7" ht="15">
      <c r="A12" s="4"/>
      <c r="B12" s="36" t="s">
        <v>54</v>
      </c>
      <c r="C12" s="17" t="s">
        <v>170</v>
      </c>
      <c r="D12" s="37">
        <f>'[2]Zapotrzebowanie - OPZ'!I10</f>
        <v>3</v>
      </c>
      <c r="E12" s="36" t="s">
        <v>19</v>
      </c>
      <c r="F12" s="88"/>
      <c r="G12" s="39"/>
    </row>
    <row r="13" spans="1:7" ht="15">
      <c r="A13" s="4"/>
      <c r="B13" s="40" t="s">
        <v>55</v>
      </c>
      <c r="C13" s="17" t="s">
        <v>219</v>
      </c>
      <c r="D13" s="37">
        <f>'[2]Zapotrzebowanie - OPZ'!I11</f>
        <v>3</v>
      </c>
      <c r="E13" s="36" t="s">
        <v>19</v>
      </c>
      <c r="F13" s="88"/>
      <c r="G13" s="39"/>
    </row>
    <row r="14" spans="1:7" ht="17.25" customHeight="1">
      <c r="A14" s="4"/>
      <c r="B14" s="40" t="s">
        <v>56</v>
      </c>
      <c r="C14" s="17" t="s">
        <v>50</v>
      </c>
      <c r="D14" s="37">
        <f>'[2]Zapotrzebowanie - OPZ'!I12</f>
        <v>3</v>
      </c>
      <c r="E14" s="36" t="s">
        <v>19</v>
      </c>
      <c r="F14" s="88"/>
      <c r="G14" s="39"/>
    </row>
    <row r="15" spans="1:7" ht="25.5" customHeight="1">
      <c r="A15" s="4"/>
      <c r="B15" s="36" t="s">
        <v>57</v>
      </c>
      <c r="C15" s="17" t="s">
        <v>220</v>
      </c>
      <c r="D15" s="37">
        <f>'[2]Zapotrzebowanie - OPZ'!I13</f>
        <v>2</v>
      </c>
      <c r="E15" s="36" t="s">
        <v>19</v>
      </c>
      <c r="F15" s="88"/>
      <c r="G15" s="39"/>
    </row>
    <row r="16" spans="1:7" ht="15">
      <c r="A16" s="4"/>
      <c r="B16" s="40" t="s">
        <v>58</v>
      </c>
      <c r="C16" s="17" t="s">
        <v>221</v>
      </c>
      <c r="D16" s="37">
        <f>'[2]Zapotrzebowanie - OPZ'!I14</f>
        <v>3</v>
      </c>
      <c r="E16" s="36" t="s">
        <v>19</v>
      </c>
      <c r="F16" s="88"/>
      <c r="G16" s="39"/>
    </row>
    <row r="17" spans="1:7" ht="15">
      <c r="A17" s="4"/>
      <c r="B17" s="125" t="s">
        <v>5</v>
      </c>
      <c r="C17" s="125"/>
      <c r="D17" s="125"/>
      <c r="E17" s="125"/>
      <c r="F17" s="125"/>
      <c r="G17" s="89">
        <f>SUM(G9:G16)</f>
        <v>0</v>
      </c>
    </row>
    <row r="18" spans="1:7" ht="15">
      <c r="A18" s="4"/>
      <c r="B18" s="131" t="s">
        <v>12</v>
      </c>
      <c r="C18" s="131"/>
      <c r="D18" s="131"/>
      <c r="E18" s="131"/>
      <c r="F18" s="131"/>
      <c r="G18" s="131"/>
    </row>
    <row r="19" spans="1:7" ht="15">
      <c r="A19" s="4"/>
      <c r="B19" s="40" t="s">
        <v>4</v>
      </c>
      <c r="C19" s="17" t="s">
        <v>222</v>
      </c>
      <c r="D19" s="37">
        <v>635</v>
      </c>
      <c r="E19" s="36" t="s">
        <v>19</v>
      </c>
      <c r="F19" s="42"/>
      <c r="G19" s="42"/>
    </row>
    <row r="20" spans="1:7" ht="15">
      <c r="A20" s="4"/>
      <c r="B20" s="43" t="s">
        <v>52</v>
      </c>
      <c r="C20" s="90" t="s">
        <v>223</v>
      </c>
      <c r="D20" s="37">
        <v>2</v>
      </c>
      <c r="E20" s="36" t="s">
        <v>19</v>
      </c>
      <c r="F20" s="42"/>
      <c r="G20" s="42"/>
    </row>
    <row r="21" spans="1:7" ht="15">
      <c r="A21" s="4"/>
      <c r="B21" s="125" t="s">
        <v>6</v>
      </c>
      <c r="C21" s="125"/>
      <c r="D21" s="125"/>
      <c r="E21" s="125"/>
      <c r="F21" s="125"/>
      <c r="G21" s="89">
        <f>G19+G20</f>
        <v>0</v>
      </c>
    </row>
    <row r="22" spans="1:7" ht="15">
      <c r="A22" s="4"/>
      <c r="B22" s="126" t="s">
        <v>10</v>
      </c>
      <c r="C22" s="126"/>
      <c r="D22" s="126"/>
      <c r="E22" s="126"/>
      <c r="F22" s="126"/>
      <c r="G22" s="126"/>
    </row>
    <row r="23" spans="1:7" ht="15">
      <c r="A23" s="4"/>
      <c r="B23" s="40" t="s">
        <v>4</v>
      </c>
      <c r="C23" s="18" t="s">
        <v>94</v>
      </c>
      <c r="D23" s="37">
        <v>102</v>
      </c>
      <c r="E23" s="36" t="s">
        <v>19</v>
      </c>
      <c r="F23" s="42"/>
      <c r="G23" s="91"/>
    </row>
    <row r="24" spans="1:7" ht="15">
      <c r="A24" s="4"/>
      <c r="B24" s="125" t="s">
        <v>7</v>
      </c>
      <c r="C24" s="125"/>
      <c r="D24" s="125"/>
      <c r="E24" s="125"/>
      <c r="F24" s="125"/>
      <c r="G24" s="89">
        <f>SUM(G23)</f>
        <v>0</v>
      </c>
    </row>
    <row r="25" spans="1:7" ht="15">
      <c r="A25" s="4"/>
      <c r="B25" s="126" t="s">
        <v>11</v>
      </c>
      <c r="C25" s="126"/>
      <c r="D25" s="126"/>
      <c r="E25" s="126"/>
      <c r="F25" s="126"/>
      <c r="G25" s="126"/>
    </row>
    <row r="26" spans="1:7" ht="15">
      <c r="A26" s="4"/>
      <c r="B26" s="40" t="s">
        <v>4</v>
      </c>
      <c r="C26" s="85" t="s">
        <v>26</v>
      </c>
      <c r="D26" s="38">
        <v>74</v>
      </c>
      <c r="E26" s="38" t="s">
        <v>31</v>
      </c>
      <c r="F26" s="42"/>
      <c r="G26" s="42"/>
    </row>
    <row r="27" spans="1:7" ht="15">
      <c r="A27" s="4"/>
      <c r="B27" s="40" t="s">
        <v>52</v>
      </c>
      <c r="C27" s="85" t="s">
        <v>27</v>
      </c>
      <c r="D27" s="38">
        <v>28</v>
      </c>
      <c r="E27" s="38" t="s">
        <v>31</v>
      </c>
      <c r="F27" s="42"/>
      <c r="G27" s="42"/>
    </row>
    <row r="28" spans="1:7" ht="15">
      <c r="A28" s="4"/>
      <c r="B28" s="40" t="s">
        <v>53</v>
      </c>
      <c r="C28" s="86" t="s">
        <v>28</v>
      </c>
      <c r="D28" s="38">
        <v>103</v>
      </c>
      <c r="E28" s="38" t="s">
        <v>19</v>
      </c>
      <c r="F28" s="42"/>
      <c r="G28" s="42"/>
    </row>
    <row r="29" spans="1:7" ht="15">
      <c r="A29" s="4"/>
      <c r="B29" s="40" t="s">
        <v>54</v>
      </c>
      <c r="C29" s="92" t="s">
        <v>29</v>
      </c>
      <c r="D29" s="38">
        <v>69</v>
      </c>
      <c r="E29" s="38" t="s">
        <v>19</v>
      </c>
      <c r="F29" s="42"/>
      <c r="G29" s="42"/>
    </row>
    <row r="30" spans="1:7" ht="15">
      <c r="A30" s="4"/>
      <c r="B30" s="40" t="s">
        <v>55</v>
      </c>
      <c r="C30" s="66" t="s">
        <v>224</v>
      </c>
      <c r="D30" s="38">
        <v>22</v>
      </c>
      <c r="E30" s="38" t="s">
        <v>19</v>
      </c>
      <c r="F30" s="42"/>
      <c r="G30" s="42"/>
    </row>
    <row r="31" spans="1:7" ht="26.25">
      <c r="A31" s="4"/>
      <c r="B31" s="40" t="s">
        <v>56</v>
      </c>
      <c r="C31" s="93" t="s">
        <v>225</v>
      </c>
      <c r="D31" s="38">
        <v>1</v>
      </c>
      <c r="E31" s="38" t="s">
        <v>31</v>
      </c>
      <c r="F31" s="42"/>
      <c r="G31" s="42"/>
    </row>
    <row r="32" spans="1:7" ht="15">
      <c r="A32" s="4"/>
      <c r="B32" s="40" t="s">
        <v>57</v>
      </c>
      <c r="C32" s="94" t="s">
        <v>97</v>
      </c>
      <c r="D32" s="38">
        <v>3</v>
      </c>
      <c r="E32" s="38" t="s">
        <v>31</v>
      </c>
      <c r="F32" s="42"/>
      <c r="G32" s="42"/>
    </row>
    <row r="33" spans="1:7" ht="15.75" thickBot="1">
      <c r="A33" s="4"/>
      <c r="B33" s="127" t="s">
        <v>8</v>
      </c>
      <c r="C33" s="128"/>
      <c r="D33" s="128"/>
      <c r="E33" s="128"/>
      <c r="F33" s="129"/>
      <c r="G33" s="95">
        <f>G26+G27+G28+G29+G30+G31+G32</f>
        <v>0</v>
      </c>
    </row>
    <row r="34" spans="1:7" ht="15">
      <c r="A34" s="4"/>
      <c r="B34" s="126" t="s">
        <v>14</v>
      </c>
      <c r="C34" s="126"/>
      <c r="D34" s="126"/>
      <c r="E34" s="126"/>
      <c r="F34" s="126"/>
      <c r="G34" s="126"/>
    </row>
    <row r="35" spans="1:7" ht="15">
      <c r="A35" s="4"/>
      <c r="B35" s="40" t="s">
        <v>4</v>
      </c>
      <c r="C35" s="96" t="s">
        <v>32</v>
      </c>
      <c r="D35" s="38">
        <v>2</v>
      </c>
      <c r="E35" s="36" t="s">
        <v>19</v>
      </c>
      <c r="F35" s="88"/>
      <c r="G35" s="42"/>
    </row>
    <row r="36" spans="1:7" ht="15">
      <c r="A36" s="4"/>
      <c r="B36" s="40" t="s">
        <v>52</v>
      </c>
      <c r="C36" s="96" t="s">
        <v>226</v>
      </c>
      <c r="D36" s="38">
        <v>204</v>
      </c>
      <c r="E36" s="36" t="s">
        <v>19</v>
      </c>
      <c r="F36" s="88"/>
      <c r="G36" s="42"/>
    </row>
    <row r="37" spans="1:7" ht="15">
      <c r="A37" s="4"/>
      <c r="B37" s="40" t="s">
        <v>53</v>
      </c>
      <c r="C37" s="94" t="s">
        <v>227</v>
      </c>
      <c r="D37" s="37">
        <v>3</v>
      </c>
      <c r="E37" s="36" t="s">
        <v>19</v>
      </c>
      <c r="F37" s="88"/>
      <c r="G37" s="42"/>
    </row>
    <row r="38" spans="1:7" ht="15.75" thickBot="1">
      <c r="A38" s="4"/>
      <c r="B38" s="127" t="s">
        <v>16</v>
      </c>
      <c r="C38" s="128"/>
      <c r="D38" s="128"/>
      <c r="E38" s="128"/>
      <c r="F38" s="129"/>
      <c r="G38" s="95">
        <f>G35+G36+G37</f>
        <v>0</v>
      </c>
    </row>
    <row r="39" spans="1:7" ht="15">
      <c r="A39" s="4"/>
      <c r="B39" s="126" t="s">
        <v>15</v>
      </c>
      <c r="C39" s="126"/>
      <c r="D39" s="126"/>
      <c r="E39" s="126"/>
      <c r="F39" s="126"/>
      <c r="G39" s="126"/>
    </row>
    <row r="40" spans="1:7" ht="26.25">
      <c r="A40" s="4"/>
      <c r="B40" s="40" t="s">
        <v>4</v>
      </c>
      <c r="C40" s="93" t="s">
        <v>36</v>
      </c>
      <c r="D40" s="38">
        <f>'[2]Zapotrzebowanie - OPZ'!I33</f>
        <v>35</v>
      </c>
      <c r="E40" s="36" t="s">
        <v>24</v>
      </c>
      <c r="F40" s="42"/>
      <c r="G40" s="42"/>
    </row>
    <row r="41" spans="1:7" ht="15">
      <c r="A41" s="4"/>
      <c r="B41" s="40" t="s">
        <v>52</v>
      </c>
      <c r="C41" s="96" t="s">
        <v>228</v>
      </c>
      <c r="D41" s="38">
        <f>'[2]Zapotrzebowanie - OPZ'!I34</f>
        <v>3</v>
      </c>
      <c r="E41" s="36" t="s">
        <v>24</v>
      </c>
      <c r="F41" s="42"/>
      <c r="G41" s="42"/>
    </row>
    <row r="42" spans="1:7" ht="15">
      <c r="A42" s="4"/>
      <c r="B42" s="40" t="s">
        <v>53</v>
      </c>
      <c r="C42" s="96" t="s">
        <v>229</v>
      </c>
      <c r="D42" s="38">
        <f>'[2]Zapotrzebowanie - OPZ'!I35</f>
        <v>26</v>
      </c>
      <c r="E42" s="36" t="s">
        <v>24</v>
      </c>
      <c r="F42" s="42"/>
      <c r="G42" s="42"/>
    </row>
    <row r="43" spans="1:7" ht="15">
      <c r="A43" s="4"/>
      <c r="B43" s="40" t="s">
        <v>54</v>
      </c>
      <c r="C43" s="96" t="s">
        <v>230</v>
      </c>
      <c r="D43" s="38">
        <f>'[2]Zapotrzebowanie - OPZ'!I36</f>
        <v>123</v>
      </c>
      <c r="E43" s="36" t="s">
        <v>24</v>
      </c>
      <c r="F43" s="42"/>
      <c r="G43" s="42"/>
    </row>
    <row r="44" spans="1:7" ht="15">
      <c r="A44" s="4"/>
      <c r="B44" s="40" t="s">
        <v>55</v>
      </c>
      <c r="C44" s="96" t="s">
        <v>231</v>
      </c>
      <c r="D44" s="38">
        <f>'[2]Zapotrzebowanie - OPZ'!I37</f>
        <v>3</v>
      </c>
      <c r="E44" s="36" t="s">
        <v>24</v>
      </c>
      <c r="F44" s="42"/>
      <c r="G44" s="42"/>
    </row>
    <row r="45" spans="1:7" ht="26.25">
      <c r="A45" s="4"/>
      <c r="B45" s="40" t="s">
        <v>56</v>
      </c>
      <c r="C45" s="93" t="s">
        <v>232</v>
      </c>
      <c r="D45" s="37">
        <f>'[2]Zapotrzebowanie - OPZ'!I38</f>
        <v>19</v>
      </c>
      <c r="E45" s="36" t="s">
        <v>24</v>
      </c>
      <c r="F45" s="42"/>
      <c r="G45" s="42"/>
    </row>
    <row r="46" spans="1:7" ht="15">
      <c r="A46" s="4"/>
      <c r="B46" s="40" t="s">
        <v>57</v>
      </c>
      <c r="C46" s="97" t="s">
        <v>233</v>
      </c>
      <c r="D46" s="37">
        <f>'[2]Zapotrzebowanie - OPZ'!I39</f>
        <v>3</v>
      </c>
      <c r="E46" s="36" t="s">
        <v>24</v>
      </c>
      <c r="F46" s="42"/>
      <c r="G46" s="42"/>
    </row>
    <row r="47" spans="1:7" ht="15">
      <c r="A47" s="4"/>
      <c r="B47" s="40" t="s">
        <v>58</v>
      </c>
      <c r="C47" s="96" t="s">
        <v>234</v>
      </c>
      <c r="D47" s="37">
        <f>'[2]Zapotrzebowanie - OPZ'!I40</f>
        <v>3</v>
      </c>
      <c r="E47" s="36" t="s">
        <v>24</v>
      </c>
      <c r="F47" s="42"/>
      <c r="G47" s="42"/>
    </row>
    <row r="48" spans="1:7" ht="15">
      <c r="A48" s="4"/>
      <c r="B48" s="148" t="s">
        <v>17</v>
      </c>
      <c r="C48" s="149"/>
      <c r="D48" s="149"/>
      <c r="E48" s="149"/>
      <c r="F48" s="150"/>
      <c r="G48" s="98">
        <f>G47+G46+G45+G44+G43+G42+G41+G40</f>
        <v>0</v>
      </c>
    </row>
    <row r="49" spans="2:7" s="4" customFormat="1" ht="15">
      <c r="B49" s="142" t="s">
        <v>77</v>
      </c>
      <c r="C49" s="143"/>
      <c r="D49" s="143"/>
      <c r="E49" s="143"/>
      <c r="F49" s="144"/>
      <c r="G49" s="89">
        <f>G17+G21+G24+G33+G38+G48</f>
        <v>0</v>
      </c>
    </row>
    <row r="50" spans="2:7" s="4" customFormat="1" ht="15">
      <c r="B50" s="142" t="s">
        <v>280</v>
      </c>
      <c r="C50" s="143"/>
      <c r="D50" s="143"/>
      <c r="E50" s="143"/>
      <c r="F50" s="144"/>
      <c r="G50" s="89">
        <v>0</v>
      </c>
    </row>
    <row r="51" spans="2:7" s="4" customFormat="1" ht="15">
      <c r="B51" s="142" t="s">
        <v>78</v>
      </c>
      <c r="C51" s="143"/>
      <c r="D51" s="143"/>
      <c r="E51" s="143"/>
      <c r="F51" s="144"/>
      <c r="G51" s="89">
        <v>0</v>
      </c>
    </row>
    <row r="52" spans="1:7" ht="15">
      <c r="A52" s="4"/>
      <c r="B52" s="4"/>
      <c r="C52" s="4"/>
      <c r="D52" s="6"/>
      <c r="E52" s="20"/>
      <c r="F52" s="20"/>
      <c r="G52" s="7"/>
    </row>
    <row r="53" spans="1:8" ht="15">
      <c r="A53" s="4"/>
      <c r="B53" s="4"/>
      <c r="C53" s="116" t="s">
        <v>83</v>
      </c>
      <c r="D53" s="30"/>
      <c r="E53" s="30"/>
      <c r="F53" s="30"/>
      <c r="H53" s="30"/>
    </row>
    <row r="54" spans="1:8" ht="15">
      <c r="A54" s="4"/>
      <c r="B54" s="4"/>
      <c r="C54" s="4"/>
      <c r="D54" s="4"/>
      <c r="E54" s="146"/>
      <c r="F54" s="146"/>
      <c r="G54" s="146"/>
      <c r="H54" s="146"/>
    </row>
    <row r="55" spans="1:8" ht="15">
      <c r="A55" s="4"/>
      <c r="B55" s="4"/>
      <c r="C55" s="4"/>
      <c r="D55" s="4"/>
      <c r="E55" s="122" t="s">
        <v>82</v>
      </c>
      <c r="F55" s="122"/>
      <c r="G55" s="122"/>
      <c r="H55" s="4"/>
    </row>
    <row r="56" spans="1:8" ht="56.25" customHeight="1">
      <c r="A56" s="4"/>
      <c r="B56" s="4"/>
      <c r="C56" s="4"/>
      <c r="D56" s="4"/>
      <c r="E56" s="123" t="s">
        <v>286</v>
      </c>
      <c r="F56" s="124"/>
      <c r="G56" s="124"/>
      <c r="H56" s="4"/>
    </row>
  </sheetData>
  <sheetProtection/>
  <mergeCells count="23">
    <mergeCell ref="C4:G4"/>
    <mergeCell ref="B38:F38"/>
    <mergeCell ref="B5:G6"/>
    <mergeCell ref="B8:G8"/>
    <mergeCell ref="B17:F17"/>
    <mergeCell ref="B18:G18"/>
    <mergeCell ref="B21:F21"/>
    <mergeCell ref="F1:G1"/>
    <mergeCell ref="B2:G2"/>
    <mergeCell ref="B3:G3"/>
    <mergeCell ref="B49:F49"/>
    <mergeCell ref="B50:F50"/>
    <mergeCell ref="B22:G22"/>
    <mergeCell ref="B24:F24"/>
    <mergeCell ref="B25:G25"/>
    <mergeCell ref="B33:F33"/>
    <mergeCell ref="B34:G34"/>
    <mergeCell ref="E54:H54"/>
    <mergeCell ref="E55:G55"/>
    <mergeCell ref="E56:G56"/>
    <mergeCell ref="B51:F51"/>
    <mergeCell ref="B39:G39"/>
    <mergeCell ref="B48:F4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25">
      <selection activeCell="G17" sqref="G17"/>
    </sheetView>
  </sheetViews>
  <sheetFormatPr defaultColWidth="9.140625" defaultRowHeight="15"/>
  <cols>
    <col min="1" max="1" width="5.00390625" style="0" customWidth="1"/>
    <col min="2" max="2" width="7.00390625" style="0" customWidth="1"/>
    <col min="3" max="3" width="40.57421875" style="0" customWidth="1"/>
    <col min="4" max="4" width="15.7109375" style="0" customWidth="1"/>
    <col min="5" max="5" width="18.00390625" style="0" customWidth="1"/>
    <col min="6" max="6" width="14.57421875" style="0" customWidth="1"/>
    <col min="7" max="7" width="20.28125" style="0" customWidth="1"/>
  </cols>
  <sheetData>
    <row r="1" spans="1:7" s="4" customFormat="1" ht="15">
      <c r="A1" s="146"/>
      <c r="B1" s="146"/>
      <c r="C1" s="146"/>
      <c r="D1" s="146"/>
      <c r="E1" s="146"/>
      <c r="F1" s="160" t="s">
        <v>282</v>
      </c>
      <c r="G1" s="160"/>
    </row>
    <row r="2" spans="1:7" s="4" customFormat="1" ht="27" customHeight="1">
      <c r="A2" s="152" t="s">
        <v>9</v>
      </c>
      <c r="B2" s="152"/>
      <c r="C2" s="152"/>
      <c r="D2" s="152"/>
      <c r="E2" s="152"/>
      <c r="F2" s="152"/>
      <c r="G2" s="152"/>
    </row>
    <row r="3" spans="1:7" ht="50.25" customHeight="1">
      <c r="A3" s="24"/>
      <c r="B3" s="166" t="s">
        <v>79</v>
      </c>
      <c r="C3" s="166"/>
      <c r="D3" s="166"/>
      <c r="E3" s="166"/>
      <c r="F3" s="166"/>
      <c r="G3" s="166"/>
    </row>
    <row r="4" spans="1:7" ht="39.75" customHeight="1">
      <c r="A4" s="25"/>
      <c r="B4" s="25" t="s">
        <v>110</v>
      </c>
      <c r="C4" s="136" t="s">
        <v>85</v>
      </c>
      <c r="D4" s="136"/>
      <c r="E4" s="136"/>
      <c r="F4" s="136"/>
      <c r="G4" s="136"/>
    </row>
    <row r="5" spans="1:7" ht="15">
      <c r="A5" s="4"/>
      <c r="B5" s="130" t="s">
        <v>9</v>
      </c>
      <c r="C5" s="130"/>
      <c r="D5" s="130"/>
      <c r="E5" s="130"/>
      <c r="F5" s="130"/>
      <c r="G5" s="130"/>
    </row>
    <row r="6" spans="1:7" ht="15">
      <c r="A6" s="4"/>
      <c r="B6" s="130"/>
      <c r="C6" s="130"/>
      <c r="D6" s="130"/>
      <c r="E6" s="130"/>
      <c r="F6" s="130"/>
      <c r="G6" s="130"/>
    </row>
    <row r="7" spans="1:7" ht="36.75" customHeight="1">
      <c r="A7" s="9"/>
      <c r="B7" s="55" t="s">
        <v>0</v>
      </c>
      <c r="C7" s="55" t="s">
        <v>1</v>
      </c>
      <c r="D7" s="55" t="s">
        <v>2</v>
      </c>
      <c r="E7" s="55" t="s">
        <v>3</v>
      </c>
      <c r="F7" s="56" t="s">
        <v>80</v>
      </c>
      <c r="G7" s="56" t="s">
        <v>81</v>
      </c>
    </row>
    <row r="8" spans="1:7" ht="15">
      <c r="A8" s="4"/>
      <c r="B8" s="131" t="s">
        <v>13</v>
      </c>
      <c r="C8" s="131"/>
      <c r="D8" s="131"/>
      <c r="E8" s="131"/>
      <c r="F8" s="131"/>
      <c r="G8" s="131"/>
    </row>
    <row r="9" spans="1:7" ht="25.5">
      <c r="A9" s="4"/>
      <c r="B9" s="43">
        <v>1</v>
      </c>
      <c r="C9" s="14" t="s">
        <v>39</v>
      </c>
      <c r="D9" s="72">
        <f>'[1]zapotrzebowanie'!D7+'[1]zapotrzebowanie'!E7</f>
        <v>5</v>
      </c>
      <c r="E9" s="38" t="s">
        <v>31</v>
      </c>
      <c r="F9" s="42"/>
      <c r="G9" s="76"/>
    </row>
    <row r="10" spans="1:7" ht="15">
      <c r="A10" s="4"/>
      <c r="B10" s="43">
        <v>2</v>
      </c>
      <c r="C10" s="15" t="s">
        <v>40</v>
      </c>
      <c r="D10" s="72">
        <f>'[1]zapotrzebowanie'!D8+'[1]zapotrzebowanie'!E8</f>
        <v>22</v>
      </c>
      <c r="E10" s="38" t="s">
        <v>31</v>
      </c>
      <c r="F10" s="42"/>
      <c r="G10" s="76"/>
    </row>
    <row r="11" spans="1:7" ht="18.75" customHeight="1">
      <c r="A11" s="4"/>
      <c r="B11" s="43">
        <v>3</v>
      </c>
      <c r="C11" s="15" t="s">
        <v>109</v>
      </c>
      <c r="D11" s="72">
        <v>2</v>
      </c>
      <c r="E11" s="38" t="s">
        <v>19</v>
      </c>
      <c r="F11" s="42"/>
      <c r="G11" s="76"/>
    </row>
    <row r="12" spans="1:7" ht="19.5" customHeight="1">
      <c r="A12" s="4"/>
      <c r="B12" s="43">
        <v>4</v>
      </c>
      <c r="C12" s="15" t="s">
        <v>43</v>
      </c>
      <c r="D12" s="72">
        <v>16</v>
      </c>
      <c r="E12" s="38" t="s">
        <v>19</v>
      </c>
      <c r="F12" s="42"/>
      <c r="G12" s="76"/>
    </row>
    <row r="13" spans="1:7" ht="15">
      <c r="A13" s="4"/>
      <c r="B13" s="43">
        <v>5</v>
      </c>
      <c r="C13" s="15" t="s">
        <v>45</v>
      </c>
      <c r="D13" s="72">
        <v>5</v>
      </c>
      <c r="E13" s="38" t="s">
        <v>19</v>
      </c>
      <c r="F13" s="42"/>
      <c r="G13" s="76"/>
    </row>
    <row r="14" spans="1:7" ht="25.5">
      <c r="A14" s="4"/>
      <c r="B14" s="43">
        <v>6</v>
      </c>
      <c r="C14" s="14" t="s">
        <v>46</v>
      </c>
      <c r="D14" s="72">
        <v>2</v>
      </c>
      <c r="E14" s="38" t="s">
        <v>19</v>
      </c>
      <c r="F14" s="42"/>
      <c r="G14" s="76"/>
    </row>
    <row r="15" spans="1:7" ht="25.5">
      <c r="A15" s="4"/>
      <c r="B15" s="43">
        <v>7</v>
      </c>
      <c r="C15" s="16" t="s">
        <v>86</v>
      </c>
      <c r="D15" s="72">
        <f>'[1]zapotrzebowanie'!D14+'[1]zapotrzebowanie'!E14</f>
        <v>7</v>
      </c>
      <c r="E15" s="38" t="s">
        <v>19</v>
      </c>
      <c r="F15" s="42"/>
      <c r="G15" s="76"/>
    </row>
    <row r="16" spans="1:7" ht="15">
      <c r="A16" s="4"/>
      <c r="B16" s="43">
        <v>8</v>
      </c>
      <c r="C16" s="15" t="s">
        <v>87</v>
      </c>
      <c r="D16" s="72">
        <f>'[1]zapotrzebowanie'!D15+'[1]zapotrzebowanie'!E15</f>
        <v>71</v>
      </c>
      <c r="E16" s="38" t="s">
        <v>19</v>
      </c>
      <c r="F16" s="42"/>
      <c r="G16" s="76"/>
    </row>
    <row r="17" spans="1:7" ht="15">
      <c r="A17" s="4"/>
      <c r="B17" s="125" t="s">
        <v>5</v>
      </c>
      <c r="C17" s="125"/>
      <c r="D17" s="125"/>
      <c r="E17" s="125"/>
      <c r="F17" s="125"/>
      <c r="G17" s="77">
        <f>SUM(G9:G16)</f>
        <v>0</v>
      </c>
    </row>
    <row r="18" spans="1:7" ht="15">
      <c r="A18" s="4"/>
      <c r="B18" s="131" t="s">
        <v>12</v>
      </c>
      <c r="C18" s="131"/>
      <c r="D18" s="131"/>
      <c r="E18" s="131"/>
      <c r="F18" s="131"/>
      <c r="G18" s="131"/>
    </row>
    <row r="19" spans="1:7" ht="15">
      <c r="A19" s="4"/>
      <c r="B19" s="43">
        <v>1</v>
      </c>
      <c r="C19" s="17" t="s">
        <v>21</v>
      </c>
      <c r="D19" s="72">
        <f>'[1]zapotrzebowanie'!D18+'[1]zapotrzebowanie'!E18</f>
        <v>300</v>
      </c>
      <c r="E19" s="38" t="s">
        <v>24</v>
      </c>
      <c r="F19" s="42"/>
      <c r="G19" s="78"/>
    </row>
    <row r="20" spans="1:7" ht="15">
      <c r="A20" s="4"/>
      <c r="B20" s="43">
        <v>2</v>
      </c>
      <c r="C20" s="17" t="s">
        <v>88</v>
      </c>
      <c r="D20" s="72">
        <f>'[1]zapotrzebowanie'!D19+'[1]zapotrzebowanie'!E19</f>
        <v>1446</v>
      </c>
      <c r="E20" s="38" t="s">
        <v>24</v>
      </c>
      <c r="F20" s="42"/>
      <c r="G20" s="78"/>
    </row>
    <row r="21" spans="1:7" ht="15">
      <c r="A21" s="4"/>
      <c r="B21" s="43">
        <v>3</v>
      </c>
      <c r="C21" s="17" t="s">
        <v>89</v>
      </c>
      <c r="D21" s="72">
        <f>'[1]zapotrzebowanie'!D20+'[1]zapotrzebowanie'!E20</f>
        <v>413</v>
      </c>
      <c r="E21" s="38" t="s">
        <v>24</v>
      </c>
      <c r="F21" s="42"/>
      <c r="G21" s="78"/>
    </row>
    <row r="22" spans="1:7" ht="15">
      <c r="A22" s="4"/>
      <c r="B22" s="43">
        <v>4</v>
      </c>
      <c r="C22" s="17" t="s">
        <v>90</v>
      </c>
      <c r="D22" s="72">
        <f>'[1]zapotrzebowanie'!D21+'[1]zapotrzebowanie'!E21</f>
        <v>187</v>
      </c>
      <c r="E22" s="38" t="s">
        <v>24</v>
      </c>
      <c r="F22" s="42"/>
      <c r="G22" s="78"/>
    </row>
    <row r="23" spans="1:7" ht="15">
      <c r="A23" s="4"/>
      <c r="B23" s="43">
        <v>5</v>
      </c>
      <c r="C23" s="15" t="s">
        <v>49</v>
      </c>
      <c r="D23" s="72">
        <f>'[1]zapotrzebowanie'!D22+'[1]zapotrzebowanie'!E22</f>
        <v>350</v>
      </c>
      <c r="E23" s="38" t="s">
        <v>24</v>
      </c>
      <c r="F23" s="42"/>
      <c r="G23" s="78"/>
    </row>
    <row r="24" spans="1:7" ht="15">
      <c r="A24" s="4"/>
      <c r="B24" s="43">
        <v>6</v>
      </c>
      <c r="C24" s="15" t="s">
        <v>91</v>
      </c>
      <c r="D24" s="72">
        <f>'[1]zapotrzebowanie'!D23+'[1]zapotrzebowanie'!E23</f>
        <v>23</v>
      </c>
      <c r="E24" s="38" t="s">
        <v>24</v>
      </c>
      <c r="F24" s="42"/>
      <c r="G24" s="78"/>
    </row>
    <row r="25" spans="1:7" ht="15">
      <c r="A25" s="4"/>
      <c r="B25" s="43">
        <v>7</v>
      </c>
      <c r="C25" s="15" t="s">
        <v>69</v>
      </c>
      <c r="D25" s="72">
        <f>'[1]zapotrzebowanie'!D24+'[1]zapotrzebowanie'!E24</f>
        <v>31</v>
      </c>
      <c r="E25" s="38" t="s">
        <v>24</v>
      </c>
      <c r="F25" s="42"/>
      <c r="G25" s="78"/>
    </row>
    <row r="26" spans="1:7" ht="15">
      <c r="A26" s="4"/>
      <c r="B26" s="43">
        <v>8</v>
      </c>
      <c r="C26" s="15" t="s">
        <v>92</v>
      </c>
      <c r="D26" s="72">
        <f>'[1]zapotrzebowanie'!D25+'[1]zapotrzebowanie'!E25</f>
        <v>737</v>
      </c>
      <c r="E26" s="38" t="s">
        <v>24</v>
      </c>
      <c r="F26" s="42"/>
      <c r="G26" s="78"/>
    </row>
    <row r="27" spans="1:7" ht="15">
      <c r="A27" s="4"/>
      <c r="B27" s="43">
        <v>9</v>
      </c>
      <c r="C27" s="15" t="s">
        <v>93</v>
      </c>
      <c r="D27" s="72">
        <f>'[1]zapotrzebowanie'!D26+'[1]zapotrzebowanie'!E26</f>
        <v>40</v>
      </c>
      <c r="E27" s="38" t="s">
        <v>24</v>
      </c>
      <c r="F27" s="42"/>
      <c r="G27" s="78"/>
    </row>
    <row r="28" spans="1:7" ht="15">
      <c r="A28" s="4"/>
      <c r="B28" s="125" t="s">
        <v>6</v>
      </c>
      <c r="C28" s="125"/>
      <c r="D28" s="125"/>
      <c r="E28" s="125"/>
      <c r="F28" s="125"/>
      <c r="G28" s="79">
        <f>SUM(G19:G27)</f>
        <v>0</v>
      </c>
    </row>
    <row r="29" spans="1:7" ht="15">
      <c r="A29" s="4"/>
      <c r="B29" s="126" t="s">
        <v>10</v>
      </c>
      <c r="C29" s="126"/>
      <c r="D29" s="126"/>
      <c r="E29" s="126"/>
      <c r="F29" s="126"/>
      <c r="G29" s="126"/>
    </row>
    <row r="30" spans="1:7" ht="15">
      <c r="A30" s="4"/>
      <c r="B30" s="43">
        <v>1</v>
      </c>
      <c r="C30" s="17" t="s">
        <v>94</v>
      </c>
      <c r="D30" s="72">
        <f>'[1]zapotrzebowanie'!D29+'[1]zapotrzebowanie'!E29</f>
        <v>52</v>
      </c>
      <c r="E30" s="36" t="s">
        <v>19</v>
      </c>
      <c r="F30" s="42"/>
      <c r="G30" s="42"/>
    </row>
    <row r="31" spans="1:7" ht="15">
      <c r="A31" s="4"/>
      <c r="B31" s="125" t="s">
        <v>7</v>
      </c>
      <c r="C31" s="125"/>
      <c r="D31" s="125"/>
      <c r="E31" s="125"/>
      <c r="F31" s="125"/>
      <c r="G31" s="50">
        <f>G30</f>
        <v>0</v>
      </c>
    </row>
    <row r="32" spans="1:7" ht="15">
      <c r="A32" s="4"/>
      <c r="B32" s="126" t="s">
        <v>11</v>
      </c>
      <c r="C32" s="126"/>
      <c r="D32" s="126"/>
      <c r="E32" s="126"/>
      <c r="F32" s="126"/>
      <c r="G32" s="126"/>
    </row>
    <row r="33" spans="1:7" ht="25.5" customHeight="1">
      <c r="A33" s="4"/>
      <c r="B33" s="43">
        <v>1</v>
      </c>
      <c r="C33" s="17" t="s">
        <v>26</v>
      </c>
      <c r="D33" s="70">
        <f>'[1]zapotrzebowanie'!D31+'[1]zapotrzebowanie'!E31</f>
        <v>139</v>
      </c>
      <c r="E33" s="38" t="s">
        <v>31</v>
      </c>
      <c r="F33" s="42"/>
      <c r="G33" s="78"/>
    </row>
    <row r="34" spans="1:7" ht="24.75" customHeight="1">
      <c r="A34" s="4"/>
      <c r="B34" s="43">
        <v>2</v>
      </c>
      <c r="C34" s="17" t="s">
        <v>27</v>
      </c>
      <c r="D34" s="70">
        <f>'[1]zapotrzebowanie'!D32+'[1]zapotrzebowanie'!E32</f>
        <v>72</v>
      </c>
      <c r="E34" s="38" t="s">
        <v>31</v>
      </c>
      <c r="F34" s="42"/>
      <c r="G34" s="78"/>
    </row>
    <row r="35" spans="1:7" ht="15">
      <c r="A35" s="4"/>
      <c r="B35" s="43">
        <v>3</v>
      </c>
      <c r="C35" s="18" t="s">
        <v>28</v>
      </c>
      <c r="D35" s="70">
        <f>'[1]zapotrzebowanie'!D33+'[1]zapotrzebowanie'!E33</f>
        <v>78</v>
      </c>
      <c r="E35" s="38" t="s">
        <v>19</v>
      </c>
      <c r="F35" s="42"/>
      <c r="G35" s="78"/>
    </row>
    <row r="36" spans="1:7" ht="15">
      <c r="A36" s="4"/>
      <c r="B36" s="43">
        <v>4</v>
      </c>
      <c r="C36" s="14" t="s">
        <v>29</v>
      </c>
      <c r="D36" s="70">
        <f>'[1]zapotrzebowanie'!D34+'[1]zapotrzebowanie'!E34</f>
        <v>196</v>
      </c>
      <c r="E36" s="38" t="s">
        <v>19</v>
      </c>
      <c r="F36" s="42"/>
      <c r="G36" s="78"/>
    </row>
    <row r="37" spans="1:7" ht="15">
      <c r="A37" s="4"/>
      <c r="B37" s="43">
        <v>5</v>
      </c>
      <c r="C37" s="15" t="s">
        <v>72</v>
      </c>
      <c r="D37" s="70">
        <f>'[1]zapotrzebowanie'!D35+'[1]zapotrzebowanie'!E35</f>
        <v>93</v>
      </c>
      <c r="E37" s="38" t="s">
        <v>19</v>
      </c>
      <c r="F37" s="42"/>
      <c r="G37" s="78"/>
    </row>
    <row r="38" spans="1:7" ht="25.5">
      <c r="A38" s="4"/>
      <c r="B38" s="43">
        <v>6</v>
      </c>
      <c r="C38" s="17" t="s">
        <v>95</v>
      </c>
      <c r="D38" s="70">
        <v>1</v>
      </c>
      <c r="E38" s="38" t="s">
        <v>19</v>
      </c>
      <c r="F38" s="42"/>
      <c r="G38" s="78"/>
    </row>
    <row r="39" spans="1:7" ht="25.5">
      <c r="A39" s="4"/>
      <c r="B39" s="43">
        <v>7</v>
      </c>
      <c r="C39" s="17" t="s">
        <v>96</v>
      </c>
      <c r="D39" s="70">
        <f>'[1]zapotrzebowanie'!D37+'[1]zapotrzebowanie'!E37</f>
        <v>8</v>
      </c>
      <c r="E39" s="38" t="s">
        <v>19</v>
      </c>
      <c r="F39" s="42"/>
      <c r="G39" s="78"/>
    </row>
    <row r="40" spans="1:7" ht="15">
      <c r="A40" s="4"/>
      <c r="B40" s="43">
        <v>8</v>
      </c>
      <c r="C40" s="14" t="s">
        <v>97</v>
      </c>
      <c r="D40" s="70">
        <f>'[1]zapotrzebowanie'!D38+'[1]zapotrzebowanie'!E38</f>
        <v>74</v>
      </c>
      <c r="E40" s="38" t="s">
        <v>19</v>
      </c>
      <c r="F40" s="42"/>
      <c r="G40" s="78"/>
    </row>
    <row r="41" spans="1:7" ht="15">
      <c r="A41" s="4"/>
      <c r="B41" s="43">
        <v>9</v>
      </c>
      <c r="C41" s="14" t="s">
        <v>98</v>
      </c>
      <c r="D41" s="70">
        <v>6</v>
      </c>
      <c r="E41" s="38" t="s">
        <v>19</v>
      </c>
      <c r="F41" s="42"/>
      <c r="G41" s="78"/>
    </row>
    <row r="42" spans="1:7" ht="15">
      <c r="A42" s="4"/>
      <c r="B42" s="43">
        <v>10</v>
      </c>
      <c r="C42" s="15" t="s">
        <v>99</v>
      </c>
      <c r="D42" s="70">
        <f>'[1]zapotrzebowanie'!D40+'[1]zapotrzebowanie'!E40</f>
        <v>74</v>
      </c>
      <c r="E42" s="38" t="s">
        <v>19</v>
      </c>
      <c r="F42" s="42"/>
      <c r="G42" s="78"/>
    </row>
    <row r="43" spans="1:7" ht="15">
      <c r="A43" s="4"/>
      <c r="B43" s="43">
        <v>11</v>
      </c>
      <c r="C43" s="15" t="s">
        <v>100</v>
      </c>
      <c r="D43" s="70">
        <f>'[1]zapotrzebowanie'!D41+'[1]zapotrzebowanie'!E41</f>
        <v>3</v>
      </c>
      <c r="E43" s="38" t="s">
        <v>31</v>
      </c>
      <c r="F43" s="42"/>
      <c r="G43" s="78"/>
    </row>
    <row r="44" spans="1:7" ht="25.5" customHeight="1">
      <c r="A44" s="4"/>
      <c r="B44" s="43">
        <v>12</v>
      </c>
      <c r="C44" s="19" t="s">
        <v>101</v>
      </c>
      <c r="D44" s="70">
        <v>2</v>
      </c>
      <c r="E44" s="38" t="s">
        <v>31</v>
      </c>
      <c r="F44" s="42"/>
      <c r="G44" s="78"/>
    </row>
    <row r="45" spans="1:7" ht="15">
      <c r="A45" s="4"/>
      <c r="B45" s="125" t="s">
        <v>8</v>
      </c>
      <c r="C45" s="125"/>
      <c r="D45" s="125"/>
      <c r="E45" s="125"/>
      <c r="F45" s="125"/>
      <c r="G45" s="79">
        <f>SUM(G33:G44)</f>
        <v>0</v>
      </c>
    </row>
    <row r="46" spans="1:7" ht="15">
      <c r="A46" s="4"/>
      <c r="B46" s="126" t="s">
        <v>14</v>
      </c>
      <c r="C46" s="126"/>
      <c r="D46" s="126"/>
      <c r="E46" s="126"/>
      <c r="F46" s="126"/>
      <c r="G46" s="126"/>
    </row>
    <row r="47" spans="1:7" ht="15">
      <c r="A47" s="4"/>
      <c r="B47" s="43">
        <v>1</v>
      </c>
      <c r="C47" s="15" t="s">
        <v>32</v>
      </c>
      <c r="D47" s="70">
        <f>'[1]zapotrzebowanie'!D46+'[1]zapotrzebowanie'!E46</f>
        <v>13</v>
      </c>
      <c r="E47" s="38" t="s">
        <v>19</v>
      </c>
      <c r="F47" s="42"/>
      <c r="G47" s="78"/>
    </row>
    <row r="48" spans="1:7" ht="15">
      <c r="A48" s="4"/>
      <c r="B48" s="43">
        <v>2</v>
      </c>
      <c r="C48" s="15" t="s">
        <v>33</v>
      </c>
      <c r="D48" s="70">
        <f>'[1]zapotrzebowanie'!D47+'[1]zapotrzebowanie'!E47</f>
        <v>735</v>
      </c>
      <c r="E48" s="38" t="s">
        <v>19</v>
      </c>
      <c r="F48" s="42"/>
      <c r="G48" s="78"/>
    </row>
    <row r="49" spans="1:7" ht="15">
      <c r="A49" s="4"/>
      <c r="B49" s="43">
        <v>3</v>
      </c>
      <c r="C49" s="15" t="s">
        <v>34</v>
      </c>
      <c r="D49" s="70">
        <f>'[1]zapotrzebowanie'!D48+'[1]zapotrzebowanie'!E48</f>
        <v>286</v>
      </c>
      <c r="E49" s="38" t="s">
        <v>19</v>
      </c>
      <c r="F49" s="42"/>
      <c r="G49" s="78"/>
    </row>
    <row r="50" spans="1:7" ht="15">
      <c r="A50" s="4"/>
      <c r="B50" s="43">
        <v>4</v>
      </c>
      <c r="C50" s="17" t="s">
        <v>51</v>
      </c>
      <c r="D50" s="70">
        <v>1</v>
      </c>
      <c r="E50" s="38" t="s">
        <v>19</v>
      </c>
      <c r="F50" s="42"/>
      <c r="G50" s="78"/>
    </row>
    <row r="51" spans="1:7" ht="15">
      <c r="A51" s="4"/>
      <c r="B51" s="43">
        <v>5</v>
      </c>
      <c r="C51" s="15" t="s">
        <v>102</v>
      </c>
      <c r="D51" s="70">
        <f>'[1]zapotrzebowanie'!D50+'[1]zapotrzebowanie'!E50</f>
        <v>9</v>
      </c>
      <c r="E51" s="38" t="s">
        <v>19</v>
      </c>
      <c r="F51" s="42"/>
      <c r="G51" s="78"/>
    </row>
    <row r="52" spans="1:7" ht="15">
      <c r="A52" s="4"/>
      <c r="B52" s="43">
        <v>7</v>
      </c>
      <c r="C52" s="17" t="s">
        <v>103</v>
      </c>
      <c r="D52" s="70">
        <f>'[1]zapotrzebowanie'!D51+'[1]zapotrzebowanie'!E51</f>
        <v>142</v>
      </c>
      <c r="E52" s="38" t="s">
        <v>19</v>
      </c>
      <c r="F52" s="42"/>
      <c r="G52" s="78"/>
    </row>
    <row r="53" spans="1:7" ht="15">
      <c r="A53" s="4"/>
      <c r="B53" s="125" t="s">
        <v>16</v>
      </c>
      <c r="C53" s="125"/>
      <c r="D53" s="125"/>
      <c r="E53" s="125"/>
      <c r="F53" s="125"/>
      <c r="G53" s="79">
        <f>SUM(G47:G52)</f>
        <v>0</v>
      </c>
    </row>
    <row r="54" spans="1:7" ht="15">
      <c r="A54" s="4"/>
      <c r="B54" s="126" t="s">
        <v>15</v>
      </c>
      <c r="C54" s="126"/>
      <c r="D54" s="126"/>
      <c r="E54" s="126"/>
      <c r="F54" s="126"/>
      <c r="G54" s="126"/>
    </row>
    <row r="55" spans="1:7" ht="15">
      <c r="A55" s="4"/>
      <c r="B55" s="43">
        <v>1</v>
      </c>
      <c r="C55" s="15" t="s">
        <v>36</v>
      </c>
      <c r="D55" s="70">
        <f>'[1]zapotrzebowanie'!D54+'[1]zapotrzebowanie'!E54</f>
        <v>167</v>
      </c>
      <c r="E55" s="38" t="s">
        <v>24</v>
      </c>
      <c r="F55" s="42"/>
      <c r="G55" s="78"/>
    </row>
    <row r="56" spans="1:7" ht="15">
      <c r="A56" s="4"/>
      <c r="B56" s="43">
        <v>2</v>
      </c>
      <c r="C56" s="15" t="s">
        <v>104</v>
      </c>
      <c r="D56" s="70">
        <f>'[1]zapotrzebowanie'!D55+'[1]zapotrzebowanie'!E55</f>
        <v>218</v>
      </c>
      <c r="E56" s="38" t="s">
        <v>24</v>
      </c>
      <c r="F56" s="42"/>
      <c r="G56" s="78"/>
    </row>
    <row r="57" spans="1:7" ht="15">
      <c r="A57" s="4"/>
      <c r="B57" s="43">
        <v>3</v>
      </c>
      <c r="C57" s="15" t="s">
        <v>38</v>
      </c>
      <c r="D57" s="70">
        <f>'[1]zapotrzebowanie'!D56+'[1]zapotrzebowanie'!E56</f>
        <v>41</v>
      </c>
      <c r="E57" s="38" t="s">
        <v>24</v>
      </c>
      <c r="F57" s="42"/>
      <c r="G57" s="78"/>
    </row>
    <row r="58" spans="1:7" ht="15">
      <c r="A58" s="4"/>
      <c r="B58" s="43">
        <v>4</v>
      </c>
      <c r="C58" s="15" t="s">
        <v>70</v>
      </c>
      <c r="D58" s="70">
        <f>'[1]zapotrzebowanie'!D57+'[1]zapotrzebowanie'!E57</f>
        <v>129</v>
      </c>
      <c r="E58" s="38" t="s">
        <v>24</v>
      </c>
      <c r="F58" s="42"/>
      <c r="G58" s="78"/>
    </row>
    <row r="59" spans="1:7" ht="15">
      <c r="A59" s="4"/>
      <c r="B59" s="43">
        <v>5</v>
      </c>
      <c r="C59" s="15" t="s">
        <v>105</v>
      </c>
      <c r="D59" s="70">
        <f>'[1]zapotrzebowanie'!D58+'[1]zapotrzebowanie'!E58</f>
        <v>158</v>
      </c>
      <c r="E59" s="38" t="s">
        <v>24</v>
      </c>
      <c r="F59" s="42"/>
      <c r="G59" s="78"/>
    </row>
    <row r="60" spans="1:7" ht="15">
      <c r="A60" s="4"/>
      <c r="B60" s="43">
        <v>6</v>
      </c>
      <c r="C60" s="15" t="s">
        <v>106</v>
      </c>
      <c r="D60" s="70">
        <f>'[1]zapotrzebowanie'!D59+'[1]zapotrzebowanie'!E59</f>
        <v>9</v>
      </c>
      <c r="E60" s="38" t="s">
        <v>24</v>
      </c>
      <c r="F60" s="42"/>
      <c r="G60" s="78"/>
    </row>
    <row r="61" spans="1:7" ht="15">
      <c r="A61" s="4"/>
      <c r="B61" s="43">
        <v>7</v>
      </c>
      <c r="C61" s="15" t="s">
        <v>107</v>
      </c>
      <c r="D61" s="70">
        <f>'[1]zapotrzebowanie'!D60+'[1]zapotrzebowanie'!E60</f>
        <v>42</v>
      </c>
      <c r="E61" s="38" t="s">
        <v>24</v>
      </c>
      <c r="F61" s="42"/>
      <c r="G61" s="78"/>
    </row>
    <row r="62" spans="1:7" ht="15">
      <c r="A62" s="4"/>
      <c r="B62" s="43">
        <v>8</v>
      </c>
      <c r="C62" s="15" t="s">
        <v>108</v>
      </c>
      <c r="D62" s="70">
        <f>'[1]zapotrzebowanie'!D61+'[1]zapotrzebowanie'!E61</f>
        <v>21</v>
      </c>
      <c r="E62" s="38" t="s">
        <v>24</v>
      </c>
      <c r="F62" s="42"/>
      <c r="G62" s="78"/>
    </row>
    <row r="63" spans="1:7" ht="15">
      <c r="A63" s="4"/>
      <c r="B63" s="125" t="s">
        <v>17</v>
      </c>
      <c r="C63" s="125"/>
      <c r="D63" s="125"/>
      <c r="E63" s="125"/>
      <c r="F63" s="125"/>
      <c r="G63" s="79">
        <f>SUM(G55:G62)</f>
        <v>0</v>
      </c>
    </row>
    <row r="64" spans="2:7" s="4" customFormat="1" ht="15" customHeight="1">
      <c r="B64" s="165" t="s">
        <v>77</v>
      </c>
      <c r="C64" s="165"/>
      <c r="D64" s="165"/>
      <c r="E64" s="165"/>
      <c r="F64" s="165"/>
      <c r="G64" s="50">
        <f>G17+G28+G31+G45+G53+G63</f>
        <v>0</v>
      </c>
    </row>
    <row r="65" spans="2:7" s="4" customFormat="1" ht="15">
      <c r="B65" s="165" t="s">
        <v>280</v>
      </c>
      <c r="C65" s="165"/>
      <c r="D65" s="165"/>
      <c r="E65" s="165"/>
      <c r="F65" s="165"/>
      <c r="G65" s="50">
        <v>0</v>
      </c>
    </row>
    <row r="66" spans="2:7" s="4" customFormat="1" ht="15" customHeight="1">
      <c r="B66" s="165" t="s">
        <v>78</v>
      </c>
      <c r="C66" s="165"/>
      <c r="D66" s="165"/>
      <c r="E66" s="165"/>
      <c r="F66" s="165"/>
      <c r="G66" s="50">
        <v>0</v>
      </c>
    </row>
    <row r="67" spans="1:7" ht="15">
      <c r="A67" s="4"/>
      <c r="B67" s="4"/>
      <c r="C67" s="4"/>
      <c r="D67" s="6"/>
      <c r="E67" s="20"/>
      <c r="F67" s="20"/>
      <c r="G67" s="7"/>
    </row>
    <row r="68" spans="1:7" ht="37.5" customHeight="1">
      <c r="A68" s="4"/>
      <c r="B68" s="4"/>
      <c r="C68" s="13" t="s">
        <v>83</v>
      </c>
      <c r="D68" s="6"/>
      <c r="E68" s="122" t="s">
        <v>82</v>
      </c>
      <c r="F68" s="122"/>
      <c r="G68" s="122"/>
    </row>
    <row r="69" spans="1:7" ht="45.75" customHeight="1">
      <c r="A69" s="4"/>
      <c r="B69" s="4"/>
      <c r="C69" s="13"/>
      <c r="D69" s="6"/>
      <c r="E69" s="123" t="s">
        <v>286</v>
      </c>
      <c r="F69" s="124"/>
      <c r="G69" s="124"/>
    </row>
  </sheetData>
  <sheetProtection/>
  <mergeCells count="23">
    <mergeCell ref="F1:G1"/>
    <mergeCell ref="A2:G2"/>
    <mergeCell ref="A1:E1"/>
    <mergeCell ref="B29:G29"/>
    <mergeCell ref="B31:F31"/>
    <mergeCell ref="B32:G32"/>
    <mergeCell ref="C4:G4"/>
    <mergeCell ref="B3:G3"/>
    <mergeCell ref="B5:G6"/>
    <mergeCell ref="B8:G8"/>
    <mergeCell ref="B17:F17"/>
    <mergeCell ref="B18:G18"/>
    <mergeCell ref="B28:F28"/>
    <mergeCell ref="B54:G54"/>
    <mergeCell ref="E68:G68"/>
    <mergeCell ref="B64:F64"/>
    <mergeCell ref="B65:F65"/>
    <mergeCell ref="B66:F66"/>
    <mergeCell ref="B45:F45"/>
    <mergeCell ref="E69:G69"/>
    <mergeCell ref="B46:G46"/>
    <mergeCell ref="B53:F53"/>
    <mergeCell ref="B63:F63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2"/>
  <sheetViews>
    <sheetView zoomScalePageLayoutView="0" workbookViewId="0" topLeftCell="A58">
      <selection activeCell="G86" sqref="G86"/>
    </sheetView>
  </sheetViews>
  <sheetFormatPr defaultColWidth="9.140625" defaultRowHeight="15"/>
  <cols>
    <col min="1" max="1" width="2.57421875" style="4" customWidth="1"/>
    <col min="2" max="2" width="6.7109375" style="0" customWidth="1"/>
    <col min="3" max="3" width="41.8515625" style="0" customWidth="1"/>
    <col min="4" max="4" width="8.8515625" style="0" customWidth="1"/>
    <col min="5" max="5" width="8.57421875" style="0" customWidth="1"/>
    <col min="6" max="6" width="11.57421875" style="0" customWidth="1"/>
    <col min="7" max="7" width="16.421875" style="0" customWidth="1"/>
  </cols>
  <sheetData>
    <row r="1" spans="2:7" s="4" customFormat="1" ht="15">
      <c r="B1" s="146"/>
      <c r="C1" s="146"/>
      <c r="D1" s="146"/>
      <c r="E1" s="146"/>
      <c r="F1" s="146"/>
      <c r="G1" s="34" t="s">
        <v>283</v>
      </c>
    </row>
    <row r="2" spans="2:7" s="4" customFormat="1" ht="21.75" customHeight="1">
      <c r="B2" s="152" t="s">
        <v>9</v>
      </c>
      <c r="C2" s="152"/>
      <c r="D2" s="152"/>
      <c r="E2" s="152"/>
      <c r="F2" s="152"/>
      <c r="G2" s="152"/>
    </row>
    <row r="3" spans="2:7" ht="31.5" customHeight="1">
      <c r="B3" s="154" t="s">
        <v>156</v>
      </c>
      <c r="C3" s="154"/>
      <c r="D3" s="154"/>
      <c r="E3" s="154"/>
      <c r="F3" s="154"/>
      <c r="G3" s="154"/>
    </row>
    <row r="4" spans="2:7" ht="15" hidden="1">
      <c r="B4" s="154"/>
      <c r="C4" s="154"/>
      <c r="D4" s="154"/>
      <c r="E4" s="154"/>
      <c r="F4" s="154"/>
      <c r="G4" s="154"/>
    </row>
    <row r="5" spans="2:7" ht="15" hidden="1">
      <c r="B5" s="154"/>
      <c r="C5" s="154"/>
      <c r="D5" s="154"/>
      <c r="E5" s="154"/>
      <c r="F5" s="154"/>
      <c r="G5" s="154"/>
    </row>
    <row r="6" spans="2:7" ht="15" hidden="1">
      <c r="B6" s="154"/>
      <c r="C6" s="154"/>
      <c r="D6" s="154"/>
      <c r="E6" s="154"/>
      <c r="F6" s="154"/>
      <c r="G6" s="154"/>
    </row>
    <row r="7" spans="2:7" ht="36.75" customHeight="1">
      <c r="B7" s="33" t="s">
        <v>111</v>
      </c>
      <c r="C7" s="170" t="s">
        <v>112</v>
      </c>
      <c r="D7" s="170"/>
      <c r="E7" s="170"/>
      <c r="F7" s="170"/>
      <c r="G7" s="170"/>
    </row>
    <row r="8" spans="2:7" ht="15" customHeight="1">
      <c r="B8" s="167" t="s">
        <v>9</v>
      </c>
      <c r="C8" s="168"/>
      <c r="D8" s="168"/>
      <c r="E8" s="168"/>
      <c r="F8" s="168"/>
      <c r="G8" s="169"/>
    </row>
    <row r="9" spans="2:7" ht="38.25" customHeight="1">
      <c r="B9" s="55" t="s">
        <v>0</v>
      </c>
      <c r="C9" s="55" t="s">
        <v>1</v>
      </c>
      <c r="D9" s="55" t="s">
        <v>2</v>
      </c>
      <c r="E9" s="55" t="s">
        <v>3</v>
      </c>
      <c r="F9" s="56" t="s">
        <v>80</v>
      </c>
      <c r="G9" s="56" t="s">
        <v>81</v>
      </c>
    </row>
    <row r="10" spans="2:7" ht="15">
      <c r="B10" s="131" t="s">
        <v>13</v>
      </c>
      <c r="C10" s="131"/>
      <c r="D10" s="131"/>
      <c r="E10" s="131"/>
      <c r="F10" s="131"/>
      <c r="G10" s="131"/>
    </row>
    <row r="11" spans="2:7" ht="15">
      <c r="B11" s="60" t="s">
        <v>4</v>
      </c>
      <c r="C11" s="15" t="s">
        <v>113</v>
      </c>
      <c r="D11" s="26">
        <v>23</v>
      </c>
      <c r="E11" s="36" t="s">
        <v>19</v>
      </c>
      <c r="F11" s="57"/>
      <c r="G11" s="57"/>
    </row>
    <row r="12" spans="2:7" ht="15">
      <c r="B12" s="60" t="s">
        <v>52</v>
      </c>
      <c r="C12" s="18" t="s">
        <v>114</v>
      </c>
      <c r="D12" s="37">
        <v>6</v>
      </c>
      <c r="E12" s="36" t="s">
        <v>19</v>
      </c>
      <c r="F12" s="57"/>
      <c r="G12" s="57"/>
    </row>
    <row r="13" spans="2:7" ht="15">
      <c r="B13" s="60" t="s">
        <v>53</v>
      </c>
      <c r="C13" s="18" t="s">
        <v>20</v>
      </c>
      <c r="D13" s="37">
        <v>47</v>
      </c>
      <c r="E13" s="36" t="s">
        <v>19</v>
      </c>
      <c r="F13" s="57"/>
      <c r="G13" s="57"/>
    </row>
    <row r="14" spans="2:7" ht="15">
      <c r="B14" s="60" t="s">
        <v>54</v>
      </c>
      <c r="C14" s="18" t="s">
        <v>115</v>
      </c>
      <c r="D14" s="37">
        <v>45</v>
      </c>
      <c r="E14" s="36" t="s">
        <v>19</v>
      </c>
      <c r="F14" s="57"/>
      <c r="G14" s="57"/>
    </row>
    <row r="15" spans="2:7" ht="15">
      <c r="B15" s="60" t="s">
        <v>55</v>
      </c>
      <c r="C15" s="18" t="s">
        <v>116</v>
      </c>
      <c r="D15" s="37">
        <v>3</v>
      </c>
      <c r="E15" s="36" t="s">
        <v>19</v>
      </c>
      <c r="F15" s="57"/>
      <c r="G15" s="57"/>
    </row>
    <row r="16" spans="2:7" ht="15">
      <c r="B16" s="60" t="s">
        <v>56</v>
      </c>
      <c r="C16" s="61" t="s">
        <v>117</v>
      </c>
      <c r="D16" s="37">
        <v>15</v>
      </c>
      <c r="E16" s="36" t="s">
        <v>19</v>
      </c>
      <c r="F16" s="57"/>
      <c r="G16" s="57"/>
    </row>
    <row r="17" spans="2:7" ht="15">
      <c r="B17" s="60" t="s">
        <v>57</v>
      </c>
      <c r="C17" s="61" t="s">
        <v>118</v>
      </c>
      <c r="D17" s="37">
        <v>12</v>
      </c>
      <c r="E17" s="36" t="s">
        <v>19</v>
      </c>
      <c r="F17" s="57"/>
      <c r="G17" s="57"/>
    </row>
    <row r="18" spans="2:7" ht="15">
      <c r="B18" s="60" t="s">
        <v>58</v>
      </c>
      <c r="C18" s="61" t="s">
        <v>119</v>
      </c>
      <c r="D18" s="37">
        <v>18</v>
      </c>
      <c r="E18" s="36" t="s">
        <v>19</v>
      </c>
      <c r="F18" s="57"/>
      <c r="G18" s="57"/>
    </row>
    <row r="19" spans="2:7" ht="15">
      <c r="B19" s="60" t="s">
        <v>59</v>
      </c>
      <c r="C19" s="61" t="s">
        <v>120</v>
      </c>
      <c r="D19" s="37">
        <v>29</v>
      </c>
      <c r="E19" s="36" t="s">
        <v>19</v>
      </c>
      <c r="F19" s="57"/>
      <c r="G19" s="57"/>
    </row>
    <row r="20" spans="2:7" ht="24">
      <c r="B20" s="60" t="s">
        <v>60</v>
      </c>
      <c r="C20" s="99" t="s">
        <v>39</v>
      </c>
      <c r="D20" s="37">
        <v>6</v>
      </c>
      <c r="E20" s="36" t="s">
        <v>19</v>
      </c>
      <c r="F20" s="57"/>
      <c r="G20" s="57"/>
    </row>
    <row r="21" spans="2:7" ht="15">
      <c r="B21" s="60" t="s">
        <v>61</v>
      </c>
      <c r="C21" s="61" t="s">
        <v>40</v>
      </c>
      <c r="D21" s="37">
        <v>9</v>
      </c>
      <c r="E21" s="36" t="s">
        <v>19</v>
      </c>
      <c r="F21" s="57"/>
      <c r="G21" s="57"/>
    </row>
    <row r="22" spans="2:7" ht="24">
      <c r="B22" s="60" t="s">
        <v>62</v>
      </c>
      <c r="C22" s="99" t="s">
        <v>41</v>
      </c>
      <c r="D22" s="37">
        <v>8</v>
      </c>
      <c r="E22" s="36" t="s">
        <v>19</v>
      </c>
      <c r="F22" s="57"/>
      <c r="G22" s="57"/>
    </row>
    <row r="23" spans="2:7" ht="15">
      <c r="B23" s="60" t="s">
        <v>63</v>
      </c>
      <c r="C23" s="61" t="s">
        <v>109</v>
      </c>
      <c r="D23" s="37">
        <v>9</v>
      </c>
      <c r="E23" s="36" t="s">
        <v>19</v>
      </c>
      <c r="F23" s="57"/>
      <c r="G23" s="57"/>
    </row>
    <row r="24" spans="2:7" ht="15">
      <c r="B24" s="60" t="s">
        <v>144</v>
      </c>
      <c r="C24" s="61" t="s">
        <v>43</v>
      </c>
      <c r="D24" s="37">
        <v>24</v>
      </c>
      <c r="E24" s="36" t="s">
        <v>19</v>
      </c>
      <c r="F24" s="57"/>
      <c r="G24" s="57"/>
    </row>
    <row r="25" spans="2:7" ht="15">
      <c r="B25" s="60" t="s">
        <v>121</v>
      </c>
      <c r="C25" s="61" t="s">
        <v>157</v>
      </c>
      <c r="D25" s="37">
        <v>12</v>
      </c>
      <c r="E25" s="36" t="s">
        <v>19</v>
      </c>
      <c r="F25" s="57"/>
      <c r="G25" s="57"/>
    </row>
    <row r="26" spans="2:7" ht="15">
      <c r="B26" s="60" t="s">
        <v>122</v>
      </c>
      <c r="C26" s="61" t="s">
        <v>158</v>
      </c>
      <c r="D26" s="37">
        <v>6</v>
      </c>
      <c r="E26" s="36" t="s">
        <v>19</v>
      </c>
      <c r="F26" s="57"/>
      <c r="G26" s="57"/>
    </row>
    <row r="27" spans="2:7" ht="15">
      <c r="B27" s="60" t="s">
        <v>123</v>
      </c>
      <c r="C27" s="61" t="s">
        <v>45</v>
      </c>
      <c r="D27" s="37">
        <v>4</v>
      </c>
      <c r="E27" s="36" t="s">
        <v>19</v>
      </c>
      <c r="F27" s="57"/>
      <c r="G27" s="57"/>
    </row>
    <row r="28" spans="2:7" ht="25.5">
      <c r="B28" s="60" t="s">
        <v>124</v>
      </c>
      <c r="C28" s="61" t="s">
        <v>46</v>
      </c>
      <c r="D28" s="37">
        <v>12</v>
      </c>
      <c r="E28" s="36" t="s">
        <v>19</v>
      </c>
      <c r="F28" s="57"/>
      <c r="G28" s="57"/>
    </row>
    <row r="29" spans="2:7" ht="25.5">
      <c r="B29" s="60" t="s">
        <v>125</v>
      </c>
      <c r="C29" s="61" t="s">
        <v>129</v>
      </c>
      <c r="D29" s="37">
        <v>39</v>
      </c>
      <c r="E29" s="36" t="s">
        <v>19</v>
      </c>
      <c r="F29" s="57"/>
      <c r="G29" s="57"/>
    </row>
    <row r="30" spans="2:7" ht="25.5">
      <c r="B30" s="60" t="s">
        <v>126</v>
      </c>
      <c r="C30" s="61" t="s">
        <v>86</v>
      </c>
      <c r="D30" s="37">
        <v>58</v>
      </c>
      <c r="E30" s="36" t="s">
        <v>19</v>
      </c>
      <c r="F30" s="57"/>
      <c r="G30" s="57"/>
    </row>
    <row r="31" spans="2:7" ht="25.5">
      <c r="B31" s="60" t="s">
        <v>127</v>
      </c>
      <c r="C31" s="61" t="s">
        <v>132</v>
      </c>
      <c r="D31" s="37">
        <v>36</v>
      </c>
      <c r="E31" s="36" t="s">
        <v>19</v>
      </c>
      <c r="F31" s="57"/>
      <c r="G31" s="57"/>
    </row>
    <row r="32" spans="2:7" ht="15">
      <c r="B32" s="60" t="s">
        <v>128</v>
      </c>
      <c r="C32" s="62" t="s">
        <v>159</v>
      </c>
      <c r="D32" s="63">
        <v>6</v>
      </c>
      <c r="E32" s="36" t="s">
        <v>19</v>
      </c>
      <c r="F32" s="57"/>
      <c r="G32" s="57"/>
    </row>
    <row r="33" spans="2:7" ht="15">
      <c r="B33" s="60" t="s">
        <v>130</v>
      </c>
      <c r="C33" s="62" t="s">
        <v>160</v>
      </c>
      <c r="D33" s="41">
        <v>2</v>
      </c>
      <c r="E33" s="36" t="s">
        <v>19</v>
      </c>
      <c r="F33" s="57"/>
      <c r="G33" s="57"/>
    </row>
    <row r="34" spans="2:7" ht="15">
      <c r="B34" s="60" t="s">
        <v>131</v>
      </c>
      <c r="C34" s="19" t="s">
        <v>135</v>
      </c>
      <c r="D34" s="37">
        <v>4</v>
      </c>
      <c r="E34" s="36" t="s">
        <v>19</v>
      </c>
      <c r="F34" s="57"/>
      <c r="G34" s="57"/>
    </row>
    <row r="35" spans="2:7" ht="15">
      <c r="B35" s="60" t="s">
        <v>133</v>
      </c>
      <c r="C35" s="19" t="s">
        <v>136</v>
      </c>
      <c r="D35" s="37">
        <v>26</v>
      </c>
      <c r="E35" s="36" t="s">
        <v>19</v>
      </c>
      <c r="F35" s="57"/>
      <c r="G35" s="57"/>
    </row>
    <row r="36" spans="2:7" ht="15">
      <c r="B36" s="60" t="s">
        <v>134</v>
      </c>
      <c r="C36" s="19" t="s">
        <v>137</v>
      </c>
      <c r="D36" s="37">
        <v>12</v>
      </c>
      <c r="E36" s="36" t="s">
        <v>19</v>
      </c>
      <c r="F36" s="64"/>
      <c r="G36" s="57"/>
    </row>
    <row r="37" spans="2:7" ht="15">
      <c r="B37" s="125" t="s">
        <v>5</v>
      </c>
      <c r="C37" s="125"/>
      <c r="D37" s="125"/>
      <c r="E37" s="125"/>
      <c r="F37" s="125"/>
      <c r="G37" s="65">
        <f>SUM(G11:G36)</f>
        <v>0</v>
      </c>
    </row>
    <row r="38" spans="2:7" ht="15">
      <c r="B38" s="131" t="s">
        <v>12</v>
      </c>
      <c r="C38" s="131"/>
      <c r="D38" s="131"/>
      <c r="E38" s="131"/>
      <c r="F38" s="131"/>
      <c r="G38" s="131"/>
    </row>
    <row r="39" spans="2:7" ht="15">
      <c r="B39" s="43" t="s">
        <v>4</v>
      </c>
      <c r="C39" s="66" t="s">
        <v>21</v>
      </c>
      <c r="D39" s="67">
        <v>66</v>
      </c>
      <c r="E39" s="36" t="s">
        <v>138</v>
      </c>
      <c r="F39" s="58"/>
      <c r="G39" s="42"/>
    </row>
    <row r="40" spans="2:7" ht="15">
      <c r="B40" s="43" t="s">
        <v>52</v>
      </c>
      <c r="C40" s="66" t="s">
        <v>88</v>
      </c>
      <c r="D40" s="67">
        <v>24</v>
      </c>
      <c r="E40" s="36" t="s">
        <v>138</v>
      </c>
      <c r="F40" s="58"/>
      <c r="G40" s="42"/>
    </row>
    <row r="41" spans="2:7" ht="15">
      <c r="B41" s="43" t="s">
        <v>53</v>
      </c>
      <c r="C41" s="66" t="s">
        <v>89</v>
      </c>
      <c r="D41" s="67">
        <v>45</v>
      </c>
      <c r="E41" s="36" t="s">
        <v>138</v>
      </c>
      <c r="F41" s="58"/>
      <c r="G41" s="42"/>
    </row>
    <row r="42" spans="2:7" ht="15">
      <c r="B42" s="43" t="s">
        <v>54</v>
      </c>
      <c r="C42" s="66" t="s">
        <v>90</v>
      </c>
      <c r="D42" s="67">
        <v>42</v>
      </c>
      <c r="E42" s="36" t="s">
        <v>138</v>
      </c>
      <c r="F42" s="58"/>
      <c r="G42" s="42"/>
    </row>
    <row r="43" spans="2:7" ht="15">
      <c r="B43" s="43" t="s">
        <v>55</v>
      </c>
      <c r="C43" s="68" t="s">
        <v>49</v>
      </c>
      <c r="D43" s="67">
        <v>22</v>
      </c>
      <c r="E43" s="36" t="s">
        <v>138</v>
      </c>
      <c r="F43" s="58"/>
      <c r="G43" s="42"/>
    </row>
    <row r="44" spans="2:7" ht="15">
      <c r="B44" s="43" t="s">
        <v>56</v>
      </c>
      <c r="C44" s="66" t="s">
        <v>139</v>
      </c>
      <c r="D44" s="67">
        <v>1</v>
      </c>
      <c r="E44" s="36" t="s">
        <v>138</v>
      </c>
      <c r="F44" s="58"/>
      <c r="G44" s="42"/>
    </row>
    <row r="45" spans="2:7" ht="15">
      <c r="B45" s="43" t="s">
        <v>57</v>
      </c>
      <c r="C45" s="66" t="s">
        <v>140</v>
      </c>
      <c r="D45" s="67">
        <v>2</v>
      </c>
      <c r="E45" s="36" t="s">
        <v>138</v>
      </c>
      <c r="F45" s="58"/>
      <c r="G45" s="42"/>
    </row>
    <row r="46" spans="2:7" ht="25.5">
      <c r="B46" s="43" t="s">
        <v>58</v>
      </c>
      <c r="C46" s="66" t="s">
        <v>141</v>
      </c>
      <c r="D46" s="67">
        <v>20</v>
      </c>
      <c r="E46" s="36" t="s">
        <v>138</v>
      </c>
      <c r="F46" s="58"/>
      <c r="G46" s="42"/>
    </row>
    <row r="47" spans="2:7" ht="15">
      <c r="B47" s="43" t="s">
        <v>59</v>
      </c>
      <c r="C47" s="66" t="s">
        <v>142</v>
      </c>
      <c r="D47" s="67">
        <v>12</v>
      </c>
      <c r="E47" s="36" t="s">
        <v>138</v>
      </c>
      <c r="F47" s="58"/>
      <c r="G47" s="42"/>
    </row>
    <row r="48" spans="2:7" ht="15">
      <c r="B48" s="43" t="s">
        <v>60</v>
      </c>
      <c r="C48" s="66" t="s">
        <v>143</v>
      </c>
      <c r="D48" s="67">
        <v>14</v>
      </c>
      <c r="E48" s="36" t="s">
        <v>138</v>
      </c>
      <c r="F48" s="58"/>
      <c r="G48" s="42"/>
    </row>
    <row r="49" spans="2:7" ht="15">
      <c r="B49" s="43" t="s">
        <v>61</v>
      </c>
      <c r="C49" s="66" t="s">
        <v>91</v>
      </c>
      <c r="D49" s="67">
        <v>40</v>
      </c>
      <c r="E49" s="36" t="s">
        <v>138</v>
      </c>
      <c r="F49" s="58"/>
      <c r="G49" s="42"/>
    </row>
    <row r="50" spans="2:7" ht="15">
      <c r="B50" s="43" t="s">
        <v>62</v>
      </c>
      <c r="C50" s="66" t="s">
        <v>69</v>
      </c>
      <c r="D50" s="67">
        <v>11</v>
      </c>
      <c r="E50" s="36" t="s">
        <v>138</v>
      </c>
      <c r="F50" s="58"/>
      <c r="G50" s="42"/>
    </row>
    <row r="51" spans="2:7" ht="15">
      <c r="B51" s="43" t="s">
        <v>63</v>
      </c>
      <c r="C51" s="66" t="s">
        <v>22</v>
      </c>
      <c r="D51" s="67">
        <v>10</v>
      </c>
      <c r="E51" s="36" t="s">
        <v>138</v>
      </c>
      <c r="F51" s="58"/>
      <c r="G51" s="42"/>
    </row>
    <row r="52" spans="2:7" ht="15">
      <c r="B52" s="43" t="s">
        <v>144</v>
      </c>
      <c r="C52" s="66" t="s">
        <v>92</v>
      </c>
      <c r="D52" s="67">
        <v>12</v>
      </c>
      <c r="E52" s="36" t="s">
        <v>138</v>
      </c>
      <c r="F52" s="58"/>
      <c r="G52" s="42"/>
    </row>
    <row r="53" spans="2:7" ht="25.5">
      <c r="B53" s="43" t="s">
        <v>121</v>
      </c>
      <c r="C53" s="66" t="s">
        <v>145</v>
      </c>
      <c r="D53" s="67">
        <v>52</v>
      </c>
      <c r="E53" s="60" t="s">
        <v>138</v>
      </c>
      <c r="F53" s="58"/>
      <c r="G53" s="42"/>
    </row>
    <row r="54" spans="2:7" ht="15">
      <c r="B54" s="125" t="s">
        <v>6</v>
      </c>
      <c r="C54" s="125"/>
      <c r="D54" s="125"/>
      <c r="E54" s="125"/>
      <c r="F54" s="125"/>
      <c r="G54" s="69">
        <f>SUM(G39:G53)</f>
        <v>0</v>
      </c>
    </row>
    <row r="55" spans="2:7" ht="15">
      <c r="B55" s="126" t="s">
        <v>10</v>
      </c>
      <c r="C55" s="126"/>
      <c r="D55" s="126"/>
      <c r="E55" s="126"/>
      <c r="F55" s="126"/>
      <c r="G55" s="126"/>
    </row>
    <row r="56" spans="2:7" ht="15">
      <c r="B56" s="40">
        <v>1</v>
      </c>
      <c r="C56" s="18" t="s">
        <v>146</v>
      </c>
      <c r="D56" s="37">
        <v>17</v>
      </c>
      <c r="E56" s="36" t="s">
        <v>19</v>
      </c>
      <c r="F56" s="58"/>
      <c r="G56" s="42"/>
    </row>
    <row r="57" spans="2:7" ht="15">
      <c r="B57" s="125" t="s">
        <v>7</v>
      </c>
      <c r="C57" s="125"/>
      <c r="D57" s="125"/>
      <c r="E57" s="125"/>
      <c r="F57" s="125"/>
      <c r="G57" s="69">
        <f>SUM(G56:G56)</f>
        <v>0</v>
      </c>
    </row>
    <row r="58" spans="2:7" ht="15">
      <c r="B58" s="126" t="s">
        <v>11</v>
      </c>
      <c r="C58" s="126"/>
      <c r="D58" s="126"/>
      <c r="E58" s="126"/>
      <c r="F58" s="126"/>
      <c r="G58" s="126"/>
    </row>
    <row r="59" spans="2:7" ht="15">
      <c r="B59" s="40" t="s">
        <v>4</v>
      </c>
      <c r="C59" s="44" t="s">
        <v>147</v>
      </c>
      <c r="D59" s="70">
        <v>6</v>
      </c>
      <c r="E59" s="36" t="s">
        <v>19</v>
      </c>
      <c r="F59" s="58"/>
      <c r="G59" s="58"/>
    </row>
    <row r="60" spans="2:7" ht="15">
      <c r="B60" s="40" t="s">
        <v>52</v>
      </c>
      <c r="C60" s="71" t="s">
        <v>30</v>
      </c>
      <c r="D60" s="70">
        <v>4</v>
      </c>
      <c r="E60" s="36" t="s">
        <v>19</v>
      </c>
      <c r="F60" s="58"/>
      <c r="G60" s="58"/>
    </row>
    <row r="61" spans="2:7" ht="15">
      <c r="B61" s="40" t="s">
        <v>53</v>
      </c>
      <c r="C61" s="18" t="s">
        <v>148</v>
      </c>
      <c r="D61" s="72">
        <v>4</v>
      </c>
      <c r="E61" s="36" t="s">
        <v>19</v>
      </c>
      <c r="F61" s="73"/>
      <c r="G61" s="58"/>
    </row>
    <row r="62" spans="2:7" ht="15.75" thickBot="1">
      <c r="B62" s="127" t="s">
        <v>8</v>
      </c>
      <c r="C62" s="128"/>
      <c r="D62" s="128"/>
      <c r="E62" s="128"/>
      <c r="F62" s="129"/>
      <c r="G62" s="74">
        <f>SUM(G59:G61)</f>
        <v>0</v>
      </c>
    </row>
    <row r="63" spans="2:7" ht="15">
      <c r="B63" s="126" t="s">
        <v>14</v>
      </c>
      <c r="C63" s="126"/>
      <c r="D63" s="126"/>
      <c r="E63" s="126"/>
      <c r="F63" s="126"/>
      <c r="G63" s="126"/>
    </row>
    <row r="64" spans="2:7" ht="15">
      <c r="B64" s="43" t="s">
        <v>4</v>
      </c>
      <c r="C64" s="44" t="s">
        <v>149</v>
      </c>
      <c r="D64" s="70">
        <v>6</v>
      </c>
      <c r="E64" s="36" t="s">
        <v>19</v>
      </c>
      <c r="F64" s="58"/>
      <c r="G64" s="58"/>
    </row>
    <row r="65" spans="2:7" ht="15">
      <c r="B65" s="43" t="s">
        <v>52</v>
      </c>
      <c r="C65" s="71" t="s">
        <v>102</v>
      </c>
      <c r="D65" s="70">
        <v>69</v>
      </c>
      <c r="E65" s="36" t="s">
        <v>19</v>
      </c>
      <c r="F65" s="58"/>
      <c r="G65" s="58"/>
    </row>
    <row r="66" spans="2:7" ht="15">
      <c r="B66" s="43" t="s">
        <v>53</v>
      </c>
      <c r="C66" s="18" t="s">
        <v>29</v>
      </c>
      <c r="D66" s="72">
        <v>31</v>
      </c>
      <c r="E66" s="36" t="s">
        <v>19</v>
      </c>
      <c r="F66" s="58"/>
      <c r="G66" s="58"/>
    </row>
    <row r="67" spans="2:7" ht="15">
      <c r="B67" s="43" t="s">
        <v>54</v>
      </c>
      <c r="C67" s="71" t="s">
        <v>28</v>
      </c>
      <c r="D67" s="72">
        <v>28</v>
      </c>
      <c r="E67" s="36" t="s">
        <v>19</v>
      </c>
      <c r="F67" s="58"/>
      <c r="G67" s="58"/>
    </row>
    <row r="68" spans="2:7" ht="15">
      <c r="B68" s="43" t="s">
        <v>55</v>
      </c>
      <c r="C68" s="71" t="s">
        <v>26</v>
      </c>
      <c r="D68" s="72">
        <v>15</v>
      </c>
      <c r="E68" s="38" t="s">
        <v>31</v>
      </c>
      <c r="F68" s="58"/>
      <c r="G68" s="58"/>
    </row>
    <row r="69" spans="2:7" ht="15">
      <c r="B69" s="43" t="s">
        <v>56</v>
      </c>
      <c r="C69" s="71" t="s">
        <v>34</v>
      </c>
      <c r="D69" s="72">
        <v>42</v>
      </c>
      <c r="E69" s="36" t="s">
        <v>19</v>
      </c>
      <c r="F69" s="58"/>
      <c r="G69" s="58"/>
    </row>
    <row r="70" spans="2:7" ht="15">
      <c r="B70" s="43" t="s">
        <v>57</v>
      </c>
      <c r="C70" s="71" t="s">
        <v>27</v>
      </c>
      <c r="D70" s="72">
        <v>16</v>
      </c>
      <c r="E70" s="38" t="s">
        <v>31</v>
      </c>
      <c r="F70" s="58"/>
      <c r="G70" s="58"/>
    </row>
    <row r="71" spans="2:7" ht="15">
      <c r="B71" s="43" t="s">
        <v>58</v>
      </c>
      <c r="C71" s="71" t="s">
        <v>72</v>
      </c>
      <c r="D71" s="72">
        <v>16</v>
      </c>
      <c r="E71" s="36" t="s">
        <v>19</v>
      </c>
      <c r="F71" s="58"/>
      <c r="G71" s="58"/>
    </row>
    <row r="72" spans="2:7" ht="15">
      <c r="B72" s="43" t="s">
        <v>59</v>
      </c>
      <c r="C72" s="71" t="s">
        <v>99</v>
      </c>
      <c r="D72" s="72">
        <v>6</v>
      </c>
      <c r="E72" s="36" t="s">
        <v>19</v>
      </c>
      <c r="F72" s="58"/>
      <c r="G72" s="58"/>
    </row>
    <row r="73" spans="2:7" ht="15">
      <c r="B73" s="43" t="s">
        <v>60</v>
      </c>
      <c r="C73" s="71" t="s">
        <v>150</v>
      </c>
      <c r="D73" s="72">
        <v>17</v>
      </c>
      <c r="E73" s="36" t="s">
        <v>19</v>
      </c>
      <c r="F73" s="58"/>
      <c r="G73" s="58"/>
    </row>
    <row r="74" spans="2:7" ht="15">
      <c r="B74" s="43" t="s">
        <v>61</v>
      </c>
      <c r="C74" s="71" t="s">
        <v>151</v>
      </c>
      <c r="D74" s="72">
        <v>75</v>
      </c>
      <c r="E74" s="36" t="s">
        <v>19</v>
      </c>
      <c r="F74" s="58"/>
      <c r="G74" s="58"/>
    </row>
    <row r="75" spans="2:7" ht="15">
      <c r="B75" s="43" t="s">
        <v>62</v>
      </c>
      <c r="C75" s="71" t="s">
        <v>51</v>
      </c>
      <c r="D75" s="72">
        <v>29</v>
      </c>
      <c r="E75" s="36" t="s">
        <v>19</v>
      </c>
      <c r="F75" s="58"/>
      <c r="G75" s="58"/>
    </row>
    <row r="76" spans="2:7" ht="15.75" thickBot="1">
      <c r="B76" s="127" t="s">
        <v>16</v>
      </c>
      <c r="C76" s="128"/>
      <c r="D76" s="128"/>
      <c r="E76" s="128"/>
      <c r="F76" s="129"/>
      <c r="G76" s="74">
        <f>SUM(G64:G75)</f>
        <v>0</v>
      </c>
    </row>
    <row r="77" spans="2:7" ht="15">
      <c r="B77" s="126" t="s">
        <v>15</v>
      </c>
      <c r="C77" s="126"/>
      <c r="D77" s="126"/>
      <c r="E77" s="126"/>
      <c r="F77" s="126"/>
      <c r="G77" s="126"/>
    </row>
    <row r="78" spans="2:7" ht="15">
      <c r="B78" s="40" t="s">
        <v>4</v>
      </c>
      <c r="C78" s="44" t="s">
        <v>152</v>
      </c>
      <c r="D78" s="70">
        <v>14</v>
      </c>
      <c r="E78" s="36" t="s">
        <v>138</v>
      </c>
      <c r="F78" s="75"/>
      <c r="G78" s="58"/>
    </row>
    <row r="79" spans="2:7" ht="15">
      <c r="B79" s="40" t="s">
        <v>52</v>
      </c>
      <c r="C79" s="71" t="s">
        <v>153</v>
      </c>
      <c r="D79" s="70">
        <v>14</v>
      </c>
      <c r="E79" s="36" t="s">
        <v>138</v>
      </c>
      <c r="F79" s="75"/>
      <c r="G79" s="58"/>
    </row>
    <row r="80" spans="2:7" ht="15">
      <c r="B80" s="40" t="s">
        <v>53</v>
      </c>
      <c r="C80" s="18" t="s">
        <v>67</v>
      </c>
      <c r="D80" s="72">
        <v>24</v>
      </c>
      <c r="E80" s="36" t="s">
        <v>138</v>
      </c>
      <c r="F80" s="75"/>
      <c r="G80" s="58"/>
    </row>
    <row r="81" spans="2:7" ht="15">
      <c r="B81" s="40" t="s">
        <v>54</v>
      </c>
      <c r="C81" s="18" t="s">
        <v>154</v>
      </c>
      <c r="D81" s="72">
        <v>34</v>
      </c>
      <c r="E81" s="36" t="s">
        <v>138</v>
      </c>
      <c r="F81" s="75"/>
      <c r="G81" s="58"/>
    </row>
    <row r="82" spans="2:7" ht="15">
      <c r="B82" s="40" t="s">
        <v>55</v>
      </c>
      <c r="C82" s="71" t="s">
        <v>155</v>
      </c>
      <c r="D82" s="72">
        <v>5</v>
      </c>
      <c r="E82" s="36" t="s">
        <v>138</v>
      </c>
      <c r="F82" s="75"/>
      <c r="G82" s="58"/>
    </row>
    <row r="83" spans="2:7" ht="15">
      <c r="B83" s="40" t="s">
        <v>56</v>
      </c>
      <c r="C83" s="71" t="s">
        <v>106</v>
      </c>
      <c r="D83" s="72">
        <v>2</v>
      </c>
      <c r="E83" s="36" t="s">
        <v>138</v>
      </c>
      <c r="F83" s="75"/>
      <c r="G83" s="58"/>
    </row>
    <row r="84" spans="2:7" ht="15">
      <c r="B84" s="40" t="s">
        <v>57</v>
      </c>
      <c r="C84" s="71" t="s">
        <v>37</v>
      </c>
      <c r="D84" s="72">
        <v>17</v>
      </c>
      <c r="E84" s="36" t="s">
        <v>138</v>
      </c>
      <c r="F84" s="75"/>
      <c r="G84" s="58"/>
    </row>
    <row r="85" spans="2:7" ht="15">
      <c r="B85" s="40" t="s">
        <v>58</v>
      </c>
      <c r="C85" s="44" t="s">
        <v>104</v>
      </c>
      <c r="D85" s="72">
        <v>23</v>
      </c>
      <c r="E85" s="36" t="s">
        <v>138</v>
      </c>
      <c r="F85" s="75"/>
      <c r="G85" s="58"/>
    </row>
    <row r="86" spans="2:7" ht="15">
      <c r="B86" s="125" t="s">
        <v>17</v>
      </c>
      <c r="C86" s="125"/>
      <c r="D86" s="125"/>
      <c r="E86" s="125"/>
      <c r="F86" s="125"/>
      <c r="G86" s="69">
        <f>SUM(G78:G85)</f>
        <v>0</v>
      </c>
    </row>
    <row r="87" spans="2:7" s="4" customFormat="1" ht="15">
      <c r="B87" s="165" t="s">
        <v>77</v>
      </c>
      <c r="C87" s="165"/>
      <c r="D87" s="165"/>
      <c r="E87" s="165"/>
      <c r="F87" s="165"/>
      <c r="G87" s="69">
        <f>G37+G54+G57+G62+G76+G86</f>
        <v>0</v>
      </c>
    </row>
    <row r="88" spans="2:7" s="4" customFormat="1" ht="15">
      <c r="B88" s="165" t="s">
        <v>280</v>
      </c>
      <c r="C88" s="165"/>
      <c r="D88" s="165"/>
      <c r="E88" s="165"/>
      <c r="F88" s="165"/>
      <c r="G88" s="69">
        <v>0</v>
      </c>
    </row>
    <row r="89" spans="2:7" ht="15">
      <c r="B89" s="165" t="s">
        <v>78</v>
      </c>
      <c r="C89" s="165"/>
      <c r="D89" s="165"/>
      <c r="E89" s="165"/>
      <c r="F89" s="165"/>
      <c r="G89" s="114">
        <v>0</v>
      </c>
    </row>
    <row r="90" spans="2:7" ht="21.75" customHeight="1">
      <c r="B90" s="4"/>
      <c r="C90" s="13" t="s">
        <v>83</v>
      </c>
      <c r="D90" s="6"/>
      <c r="E90" s="122" t="s">
        <v>82</v>
      </c>
      <c r="F90" s="122"/>
      <c r="G90" s="122"/>
    </row>
    <row r="91" spans="2:7" ht="48" customHeight="1">
      <c r="B91" s="4"/>
      <c r="C91" s="13"/>
      <c r="D91" s="6"/>
      <c r="E91" s="123" t="s">
        <v>286</v>
      </c>
      <c r="F91" s="124"/>
      <c r="G91" s="124"/>
    </row>
    <row r="92" spans="2:7" ht="15">
      <c r="B92" s="4"/>
      <c r="C92" s="4"/>
      <c r="D92" s="6"/>
      <c r="E92" s="11"/>
      <c r="F92" s="27"/>
      <c r="G92" s="7"/>
    </row>
  </sheetData>
  <sheetProtection/>
  <mergeCells count="22">
    <mergeCell ref="E91:G91"/>
    <mergeCell ref="B3:G6"/>
    <mergeCell ref="B62:F62"/>
    <mergeCell ref="B63:G63"/>
    <mergeCell ref="B76:F76"/>
    <mergeCell ref="B8:G8"/>
    <mergeCell ref="B38:G38"/>
    <mergeCell ref="B54:F54"/>
    <mergeCell ref="B88:F88"/>
    <mergeCell ref="C7:G7"/>
    <mergeCell ref="B87:F87"/>
    <mergeCell ref="B55:G55"/>
    <mergeCell ref="B89:F89"/>
    <mergeCell ref="E90:G90"/>
    <mergeCell ref="B57:F57"/>
    <mergeCell ref="B58:G58"/>
    <mergeCell ref="B10:G10"/>
    <mergeCell ref="B37:F37"/>
    <mergeCell ref="B77:G77"/>
    <mergeCell ref="B86:F86"/>
    <mergeCell ref="B1:F1"/>
    <mergeCell ref="B2:G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70">
      <selection activeCell="G88" sqref="G88"/>
    </sheetView>
  </sheetViews>
  <sheetFormatPr defaultColWidth="9.140625" defaultRowHeight="15"/>
  <cols>
    <col min="1" max="1" width="5.57421875" style="0" customWidth="1"/>
    <col min="3" max="3" width="36.00390625" style="0" customWidth="1"/>
    <col min="4" max="4" width="9.140625" style="100" customWidth="1"/>
    <col min="7" max="7" width="16.421875" style="100" customWidth="1"/>
  </cols>
  <sheetData>
    <row r="1" spans="4:7" s="4" customFormat="1" ht="17.25" customHeight="1">
      <c r="D1" s="100"/>
      <c r="E1" s="120" t="s">
        <v>284</v>
      </c>
      <c r="F1" s="120"/>
      <c r="G1" s="120"/>
    </row>
    <row r="2" spans="2:7" s="4" customFormat="1" ht="15.75">
      <c r="B2" s="171" t="s">
        <v>9</v>
      </c>
      <c r="C2" s="146"/>
      <c r="D2" s="146"/>
      <c r="E2" s="146"/>
      <c r="F2" s="146"/>
      <c r="G2" s="146"/>
    </row>
    <row r="3" spans="2:7" s="4" customFormat="1" ht="30" customHeight="1">
      <c r="B3" s="172" t="s">
        <v>156</v>
      </c>
      <c r="C3" s="173"/>
      <c r="D3" s="173"/>
      <c r="E3" s="173"/>
      <c r="F3" s="173"/>
      <c r="G3" s="173"/>
    </row>
    <row r="4" spans="2:7" s="4" customFormat="1" ht="30" customHeight="1">
      <c r="B4" s="4" t="s">
        <v>213</v>
      </c>
      <c r="C4" s="174" t="s">
        <v>214</v>
      </c>
      <c r="D4" s="174"/>
      <c r="E4" s="174"/>
      <c r="F4" s="174"/>
      <c r="G4" s="174"/>
    </row>
    <row r="5" spans="1:7" ht="15">
      <c r="A5" s="4"/>
      <c r="B5" s="130" t="s">
        <v>9</v>
      </c>
      <c r="C5" s="130"/>
      <c r="D5" s="130"/>
      <c r="E5" s="130"/>
      <c r="F5" s="130"/>
      <c r="G5" s="130"/>
    </row>
    <row r="6" spans="1:7" ht="15">
      <c r="A6" s="4"/>
      <c r="B6" s="130"/>
      <c r="C6" s="130"/>
      <c r="D6" s="130"/>
      <c r="E6" s="130"/>
      <c r="F6" s="130"/>
      <c r="G6" s="130"/>
    </row>
    <row r="7" spans="1:7" ht="48">
      <c r="A7" s="9"/>
      <c r="B7" s="10" t="s">
        <v>0</v>
      </c>
      <c r="C7" s="10" t="s">
        <v>1</v>
      </c>
      <c r="D7" s="10" t="s">
        <v>2</v>
      </c>
      <c r="E7" s="10" t="s">
        <v>3</v>
      </c>
      <c r="F7" s="56" t="s">
        <v>80</v>
      </c>
      <c r="G7" s="10" t="s">
        <v>81</v>
      </c>
    </row>
    <row r="8" spans="1:7" ht="15">
      <c r="A8" s="4"/>
      <c r="B8" s="131" t="s">
        <v>13</v>
      </c>
      <c r="C8" s="131"/>
      <c r="D8" s="131"/>
      <c r="E8" s="131"/>
      <c r="F8" s="131"/>
      <c r="G8" s="131"/>
    </row>
    <row r="9" spans="1:7" ht="15">
      <c r="A9" s="4"/>
      <c r="B9" s="103" t="s">
        <v>4</v>
      </c>
      <c r="C9" s="61" t="s">
        <v>235</v>
      </c>
      <c r="D9" s="107">
        <f>40+14+10+8+10</f>
        <v>82</v>
      </c>
      <c r="E9" s="36" t="s">
        <v>19</v>
      </c>
      <c r="F9" s="102"/>
      <c r="G9" s="39">
        <f aca="true" t="shared" si="0" ref="G9:G23">SUM(D9*F9)</f>
        <v>0</v>
      </c>
    </row>
    <row r="10" spans="1:7" ht="25.5">
      <c r="A10" s="4"/>
      <c r="B10" s="103" t="s">
        <v>52</v>
      </c>
      <c r="C10" s="61" t="s">
        <v>236</v>
      </c>
      <c r="D10" s="107">
        <f>8+2+3+11+31</f>
        <v>55</v>
      </c>
      <c r="E10" s="36" t="s">
        <v>237</v>
      </c>
      <c r="F10" s="102"/>
      <c r="G10" s="117">
        <f t="shared" si="0"/>
        <v>0</v>
      </c>
    </row>
    <row r="11" spans="1:7" ht="25.5">
      <c r="A11" s="4"/>
      <c r="B11" s="103" t="s">
        <v>53</v>
      </c>
      <c r="C11" s="61" t="s">
        <v>41</v>
      </c>
      <c r="D11" s="107">
        <f>3+11+4+10</f>
        <v>28</v>
      </c>
      <c r="E11" s="36" t="s">
        <v>19</v>
      </c>
      <c r="F11" s="102"/>
      <c r="G11" s="117">
        <f t="shared" si="0"/>
        <v>0</v>
      </c>
    </row>
    <row r="12" spans="1:7" ht="15">
      <c r="A12" s="4"/>
      <c r="B12" s="103" t="s">
        <v>54</v>
      </c>
      <c r="C12" s="105" t="s">
        <v>238</v>
      </c>
      <c r="D12" s="103">
        <v>1</v>
      </c>
      <c r="E12" s="103" t="s">
        <v>19</v>
      </c>
      <c r="F12" s="104"/>
      <c r="G12" s="117">
        <f t="shared" si="0"/>
        <v>0</v>
      </c>
    </row>
    <row r="13" spans="1:7" ht="15">
      <c r="A13" s="4"/>
      <c r="B13" s="103" t="s">
        <v>55</v>
      </c>
      <c r="C13" s="106" t="s">
        <v>109</v>
      </c>
      <c r="D13" s="107">
        <f>15+6+15+1</f>
        <v>37</v>
      </c>
      <c r="E13" s="36" t="s">
        <v>237</v>
      </c>
      <c r="F13" s="102"/>
      <c r="G13" s="117">
        <f t="shared" si="0"/>
        <v>0</v>
      </c>
    </row>
    <row r="14" spans="1:7" ht="15">
      <c r="A14" s="4"/>
      <c r="B14" s="103" t="s">
        <v>56</v>
      </c>
      <c r="C14" s="106" t="s">
        <v>43</v>
      </c>
      <c r="D14" s="107">
        <f>10+18</f>
        <v>28</v>
      </c>
      <c r="E14" s="36" t="s">
        <v>19</v>
      </c>
      <c r="F14" s="102"/>
      <c r="G14" s="118">
        <f t="shared" si="0"/>
        <v>0</v>
      </c>
    </row>
    <row r="15" spans="1:7" ht="15">
      <c r="A15" s="4"/>
      <c r="B15" s="103" t="s">
        <v>57</v>
      </c>
      <c r="C15" s="106" t="s">
        <v>157</v>
      </c>
      <c r="D15" s="107">
        <v>17</v>
      </c>
      <c r="E15" s="36" t="s">
        <v>19</v>
      </c>
      <c r="F15" s="102"/>
      <c r="G15" s="118">
        <f t="shared" si="0"/>
        <v>0</v>
      </c>
    </row>
    <row r="16" spans="1:7" ht="15">
      <c r="A16" s="4"/>
      <c r="B16" s="103" t="s">
        <v>58</v>
      </c>
      <c r="C16" s="106" t="s">
        <v>239</v>
      </c>
      <c r="D16" s="107">
        <f>5+7</f>
        <v>12</v>
      </c>
      <c r="E16" s="36" t="s">
        <v>19</v>
      </c>
      <c r="F16" s="102"/>
      <c r="G16" s="117">
        <f t="shared" si="0"/>
        <v>0</v>
      </c>
    </row>
    <row r="17" spans="1:7" ht="15">
      <c r="A17" s="4"/>
      <c r="B17" s="103" t="s">
        <v>59</v>
      </c>
      <c r="C17" s="106" t="s">
        <v>240</v>
      </c>
      <c r="D17" s="107">
        <f>15+8+1</f>
        <v>24</v>
      </c>
      <c r="E17" s="36" t="s">
        <v>237</v>
      </c>
      <c r="F17" s="102"/>
      <c r="G17" s="117">
        <f t="shared" si="0"/>
        <v>0</v>
      </c>
    </row>
    <row r="18" spans="1:7" ht="15">
      <c r="A18" s="100"/>
      <c r="B18" s="103" t="s">
        <v>60</v>
      </c>
      <c r="C18" s="61" t="s">
        <v>48</v>
      </c>
      <c r="D18" s="107">
        <f>11+5+5</f>
        <v>21</v>
      </c>
      <c r="E18" s="36" t="s">
        <v>19</v>
      </c>
      <c r="F18" s="102"/>
      <c r="G18" s="118">
        <f t="shared" si="0"/>
        <v>0</v>
      </c>
    </row>
    <row r="19" spans="1:7" ht="15">
      <c r="A19" s="101"/>
      <c r="B19" s="103" t="s">
        <v>61</v>
      </c>
      <c r="C19" s="61" t="s">
        <v>203</v>
      </c>
      <c r="D19" s="107">
        <v>5</v>
      </c>
      <c r="E19" s="36" t="s">
        <v>19</v>
      </c>
      <c r="F19" s="102"/>
      <c r="G19" s="117">
        <f t="shared" si="0"/>
        <v>0</v>
      </c>
    </row>
    <row r="20" spans="1:7" ht="15">
      <c r="A20" s="101"/>
      <c r="B20" s="103" t="s">
        <v>62</v>
      </c>
      <c r="C20" s="61" t="s">
        <v>20</v>
      </c>
      <c r="D20" s="107">
        <f>30+9+2+3+10+42+51+6+6+20</f>
        <v>179</v>
      </c>
      <c r="E20" s="36" t="s">
        <v>237</v>
      </c>
      <c r="F20" s="102"/>
      <c r="G20" s="117">
        <f t="shared" si="0"/>
        <v>0</v>
      </c>
    </row>
    <row r="21" spans="1:7" ht="15">
      <c r="A21" s="4"/>
      <c r="B21" s="103" t="s">
        <v>63</v>
      </c>
      <c r="C21" s="61" t="s">
        <v>87</v>
      </c>
      <c r="D21" s="107">
        <f>3+29+2+25+22+25+25+18</f>
        <v>149</v>
      </c>
      <c r="E21" s="36" t="s">
        <v>237</v>
      </c>
      <c r="F21" s="102"/>
      <c r="G21" s="117">
        <f t="shared" si="0"/>
        <v>0</v>
      </c>
    </row>
    <row r="22" spans="1:7" ht="15">
      <c r="A22" s="4"/>
      <c r="B22" s="103" t="s">
        <v>144</v>
      </c>
      <c r="C22" s="61" t="s">
        <v>201</v>
      </c>
      <c r="D22" s="107">
        <f>1+2+1</f>
        <v>4</v>
      </c>
      <c r="E22" s="36" t="s">
        <v>237</v>
      </c>
      <c r="F22" s="102"/>
      <c r="G22" s="117">
        <f t="shared" si="0"/>
        <v>0</v>
      </c>
    </row>
    <row r="23" spans="1:7" ht="15">
      <c r="A23" s="4"/>
      <c r="B23" s="103" t="s">
        <v>121</v>
      </c>
      <c r="C23" s="18" t="s">
        <v>241</v>
      </c>
      <c r="D23" s="107">
        <f>2+1+4+1</f>
        <v>8</v>
      </c>
      <c r="E23" s="36" t="s">
        <v>237</v>
      </c>
      <c r="F23" s="102"/>
      <c r="G23" s="117">
        <f t="shared" si="0"/>
        <v>0</v>
      </c>
    </row>
    <row r="24" spans="1:7" ht="15">
      <c r="A24" s="4"/>
      <c r="B24" s="103" t="s">
        <v>122</v>
      </c>
      <c r="C24" s="61" t="s">
        <v>242</v>
      </c>
      <c r="D24" s="107">
        <v>5</v>
      </c>
      <c r="E24" s="36" t="s">
        <v>19</v>
      </c>
      <c r="F24" s="115"/>
      <c r="G24" s="117">
        <f>SUM(D24*F24)</f>
        <v>0</v>
      </c>
    </row>
    <row r="25" spans="1:7" ht="25.5">
      <c r="A25" s="4"/>
      <c r="B25" s="103" t="s">
        <v>123</v>
      </c>
      <c r="C25" s="61" t="s">
        <v>244</v>
      </c>
      <c r="D25" s="107">
        <v>2</v>
      </c>
      <c r="E25" s="36" t="s">
        <v>245</v>
      </c>
      <c r="F25" s="102"/>
      <c r="G25" s="118">
        <f>SUM(D25*F25)</f>
        <v>0</v>
      </c>
    </row>
    <row r="26" spans="1:7" ht="15">
      <c r="A26" s="4"/>
      <c r="B26" s="103" t="s">
        <v>124</v>
      </c>
      <c r="C26" s="61" t="s">
        <v>246</v>
      </c>
      <c r="D26" s="107">
        <f>1+2</f>
        <v>3</v>
      </c>
      <c r="E26" s="36" t="s">
        <v>19</v>
      </c>
      <c r="F26" s="102"/>
      <c r="G26" s="118">
        <f>SUM(D26*F26)</f>
        <v>0</v>
      </c>
    </row>
    <row r="27" spans="1:7" ht="15.75" thickBot="1">
      <c r="A27" s="4"/>
      <c r="B27" s="127" t="s">
        <v>5</v>
      </c>
      <c r="C27" s="128"/>
      <c r="D27" s="128"/>
      <c r="E27" s="128"/>
      <c r="F27" s="129"/>
      <c r="G27" s="117">
        <f>SUM(G9:G26)</f>
        <v>0</v>
      </c>
    </row>
    <row r="28" spans="1:7" ht="15" customHeight="1">
      <c r="A28" s="4"/>
      <c r="B28" s="126" t="s">
        <v>12</v>
      </c>
      <c r="C28" s="126"/>
      <c r="D28" s="126"/>
      <c r="E28" s="126"/>
      <c r="F28" s="126"/>
      <c r="G28" s="126"/>
    </row>
    <row r="29" spans="1:7" ht="15">
      <c r="A29" s="4"/>
      <c r="B29" s="40" t="s">
        <v>4</v>
      </c>
      <c r="C29" s="71" t="s">
        <v>247</v>
      </c>
      <c r="D29" s="108">
        <f>482+1070+50+300+3168+300+1499+2600</f>
        <v>9469</v>
      </c>
      <c r="E29" s="36" t="s">
        <v>243</v>
      </c>
      <c r="F29" s="115"/>
      <c r="G29" s="117">
        <f aca="true" t="shared" si="1" ref="G29:G44">SUM(D29*F29)</f>
        <v>0</v>
      </c>
    </row>
    <row r="30" spans="1:7" ht="15">
      <c r="A30" s="4"/>
      <c r="B30" s="40" t="s">
        <v>52</v>
      </c>
      <c r="C30" s="71" t="s">
        <v>89</v>
      </c>
      <c r="D30" s="108">
        <f>528+129+125+100+301+100+102+12</f>
        <v>1397</v>
      </c>
      <c r="E30" s="36" t="s">
        <v>243</v>
      </c>
      <c r="F30" s="115"/>
      <c r="G30" s="117">
        <f t="shared" si="1"/>
        <v>0</v>
      </c>
    </row>
    <row r="31" spans="1:7" ht="15">
      <c r="A31" s="4"/>
      <c r="B31" s="40" t="s">
        <v>53</v>
      </c>
      <c r="C31" s="86" t="s">
        <v>90</v>
      </c>
      <c r="D31" s="109">
        <f>72+270+16+244+12+30+20</f>
        <v>664</v>
      </c>
      <c r="E31" s="36" t="s">
        <v>245</v>
      </c>
      <c r="F31" s="115"/>
      <c r="G31" s="117">
        <f t="shared" si="1"/>
        <v>0</v>
      </c>
    </row>
    <row r="32" spans="1:7" ht="15">
      <c r="A32" s="4"/>
      <c r="B32" s="40" t="s">
        <v>54</v>
      </c>
      <c r="C32" s="71" t="s">
        <v>248</v>
      </c>
      <c r="D32" s="109">
        <f>50+8+11</f>
        <v>69</v>
      </c>
      <c r="E32" s="36" t="s">
        <v>243</v>
      </c>
      <c r="F32" s="115"/>
      <c r="G32" s="117">
        <f t="shared" si="1"/>
        <v>0</v>
      </c>
    </row>
    <row r="33" spans="1:7" ht="15">
      <c r="A33" s="4"/>
      <c r="B33" s="40" t="s">
        <v>55</v>
      </c>
      <c r="C33" s="66" t="s">
        <v>139</v>
      </c>
      <c r="D33" s="109">
        <f>12+7</f>
        <v>19</v>
      </c>
      <c r="E33" s="36" t="s">
        <v>243</v>
      </c>
      <c r="F33" s="115"/>
      <c r="G33" s="117">
        <f t="shared" si="1"/>
        <v>0</v>
      </c>
    </row>
    <row r="34" spans="1:7" ht="15">
      <c r="A34" s="4"/>
      <c r="B34" s="40" t="s">
        <v>56</v>
      </c>
      <c r="C34" s="71" t="s">
        <v>205</v>
      </c>
      <c r="D34" s="108">
        <f>168+62+4+71+20</f>
        <v>325</v>
      </c>
      <c r="E34" s="36" t="s">
        <v>243</v>
      </c>
      <c r="F34" s="115"/>
      <c r="G34" s="117">
        <f t="shared" si="1"/>
        <v>0</v>
      </c>
    </row>
    <row r="35" spans="1:7" ht="15">
      <c r="A35" s="4"/>
      <c r="B35" s="40" t="s">
        <v>57</v>
      </c>
      <c r="C35" s="71" t="s">
        <v>249</v>
      </c>
      <c r="D35" s="109">
        <f>20+15+10</f>
        <v>45</v>
      </c>
      <c r="E35" s="36" t="s">
        <v>243</v>
      </c>
      <c r="F35" s="115"/>
      <c r="G35" s="117">
        <f t="shared" si="1"/>
        <v>0</v>
      </c>
    </row>
    <row r="36" spans="1:7" ht="25.5">
      <c r="A36" s="4"/>
      <c r="B36" s="40" t="s">
        <v>58</v>
      </c>
      <c r="C36" s="66" t="s">
        <v>250</v>
      </c>
      <c r="D36" s="109">
        <f>5+5+2</f>
        <v>12</v>
      </c>
      <c r="E36" s="36" t="s">
        <v>243</v>
      </c>
      <c r="F36" s="115"/>
      <c r="G36" s="117">
        <f t="shared" si="1"/>
        <v>0</v>
      </c>
    </row>
    <row r="37" spans="1:7" ht="15">
      <c r="A37" s="4"/>
      <c r="B37" s="40" t="s">
        <v>59</v>
      </c>
      <c r="C37" s="71" t="s">
        <v>143</v>
      </c>
      <c r="D37" s="108">
        <f>230+135+30+128+2</f>
        <v>525</v>
      </c>
      <c r="E37" s="36" t="s">
        <v>243</v>
      </c>
      <c r="F37" s="115"/>
      <c r="G37" s="117">
        <f>SUM(D37*F37)</f>
        <v>0</v>
      </c>
    </row>
    <row r="38" spans="1:7" ht="15">
      <c r="A38" s="4"/>
      <c r="B38" s="40" t="s">
        <v>60</v>
      </c>
      <c r="C38" s="71" t="s">
        <v>91</v>
      </c>
      <c r="D38" s="109">
        <f>15+3+31+4</f>
        <v>53</v>
      </c>
      <c r="E38" s="36" t="s">
        <v>243</v>
      </c>
      <c r="F38" s="115"/>
      <c r="G38" s="117">
        <f t="shared" si="1"/>
        <v>0</v>
      </c>
    </row>
    <row r="39" spans="1:7" ht="15">
      <c r="A39" s="4"/>
      <c r="B39" s="40" t="s">
        <v>61</v>
      </c>
      <c r="C39" s="18" t="s">
        <v>69</v>
      </c>
      <c r="D39" s="107">
        <f>10+19+4+3+29+20</f>
        <v>85</v>
      </c>
      <c r="E39" s="36" t="s">
        <v>243</v>
      </c>
      <c r="F39" s="115"/>
      <c r="G39" s="117">
        <f t="shared" si="1"/>
        <v>0</v>
      </c>
    </row>
    <row r="40" spans="1:7" ht="15">
      <c r="A40" s="4"/>
      <c r="B40" s="40" t="s">
        <v>62</v>
      </c>
      <c r="C40" s="86" t="s">
        <v>22</v>
      </c>
      <c r="D40" s="109">
        <f>3+2</f>
        <v>5</v>
      </c>
      <c r="E40" s="36" t="s">
        <v>245</v>
      </c>
      <c r="F40" s="115"/>
      <c r="G40" s="117">
        <f t="shared" si="1"/>
        <v>0</v>
      </c>
    </row>
    <row r="41" spans="1:7" ht="15">
      <c r="A41" s="4"/>
      <c r="B41" s="40" t="s">
        <v>63</v>
      </c>
      <c r="C41" s="71" t="s">
        <v>251</v>
      </c>
      <c r="D41" s="109">
        <v>5</v>
      </c>
      <c r="E41" s="36" t="s">
        <v>243</v>
      </c>
      <c r="F41" s="115"/>
      <c r="G41" s="117">
        <f t="shared" si="1"/>
        <v>0</v>
      </c>
    </row>
    <row r="42" spans="1:7" ht="15">
      <c r="A42" s="4"/>
      <c r="B42" s="40" t="s">
        <v>144</v>
      </c>
      <c r="C42" s="71" t="s">
        <v>248</v>
      </c>
      <c r="D42" s="109">
        <f>8+11+50</f>
        <v>69</v>
      </c>
      <c r="E42" s="36" t="s">
        <v>243</v>
      </c>
      <c r="F42" s="115"/>
      <c r="G42" s="117">
        <f t="shared" si="1"/>
        <v>0</v>
      </c>
    </row>
    <row r="43" spans="1:7" ht="15">
      <c r="A43" s="4"/>
      <c r="B43" s="40" t="s">
        <v>121</v>
      </c>
      <c r="C43" s="66" t="s">
        <v>93</v>
      </c>
      <c r="D43" s="109">
        <v>75</v>
      </c>
      <c r="E43" s="36" t="s">
        <v>243</v>
      </c>
      <c r="F43" s="115"/>
      <c r="G43" s="117">
        <f t="shared" si="1"/>
        <v>0</v>
      </c>
    </row>
    <row r="44" spans="1:7" ht="20.25" customHeight="1">
      <c r="A44" s="4"/>
      <c r="B44" s="40" t="s">
        <v>122</v>
      </c>
      <c r="C44" s="66" t="s">
        <v>252</v>
      </c>
      <c r="D44" s="109">
        <v>200</v>
      </c>
      <c r="E44" s="36" t="s">
        <v>243</v>
      </c>
      <c r="F44" s="115"/>
      <c r="G44" s="117">
        <f t="shared" si="1"/>
        <v>0</v>
      </c>
    </row>
    <row r="45" spans="1:7" ht="15.75" thickBot="1">
      <c r="A45" s="4"/>
      <c r="B45" s="127" t="s">
        <v>6</v>
      </c>
      <c r="C45" s="128"/>
      <c r="D45" s="128"/>
      <c r="E45" s="128"/>
      <c r="F45" s="129"/>
      <c r="G45" s="117">
        <f>SUM(G29:G44)</f>
        <v>0</v>
      </c>
    </row>
    <row r="46" spans="1:7" ht="15" customHeight="1">
      <c r="A46" s="4"/>
      <c r="B46" s="126" t="s">
        <v>10</v>
      </c>
      <c r="C46" s="126"/>
      <c r="D46" s="126"/>
      <c r="E46" s="126"/>
      <c r="F46" s="126"/>
      <c r="G46" s="126"/>
    </row>
    <row r="47" spans="1:7" ht="15">
      <c r="A47" s="4"/>
      <c r="B47" s="40" t="s">
        <v>4</v>
      </c>
      <c r="C47" s="18" t="s">
        <v>253</v>
      </c>
      <c r="D47" s="107">
        <f>40+32+6+5+2+23+12+3+20</f>
        <v>143</v>
      </c>
      <c r="E47" s="36" t="s">
        <v>19</v>
      </c>
      <c r="F47" s="42"/>
      <c r="G47" s="117">
        <f>SUM(D47*F47)</f>
        <v>0</v>
      </c>
    </row>
    <row r="48" spans="1:7" ht="15" customHeight="1" thickBot="1">
      <c r="A48" s="4"/>
      <c r="B48" s="127" t="s">
        <v>7</v>
      </c>
      <c r="C48" s="128"/>
      <c r="D48" s="128"/>
      <c r="E48" s="128"/>
      <c r="F48" s="129"/>
      <c r="G48" s="117">
        <f>SUM(G47)</f>
        <v>0</v>
      </c>
    </row>
    <row r="49" spans="1:7" ht="15" customHeight="1">
      <c r="A49" s="4"/>
      <c r="B49" s="126" t="s">
        <v>11</v>
      </c>
      <c r="C49" s="126"/>
      <c r="D49" s="126"/>
      <c r="E49" s="126"/>
      <c r="F49" s="126"/>
      <c r="G49" s="126"/>
    </row>
    <row r="50" spans="1:7" ht="15">
      <c r="A50" s="4"/>
      <c r="B50" s="43" t="s">
        <v>4</v>
      </c>
      <c r="C50" s="61" t="s">
        <v>254</v>
      </c>
      <c r="D50" s="107">
        <f>65+11+3+29+15+104+1+2</f>
        <v>230</v>
      </c>
      <c r="E50" s="36" t="s">
        <v>31</v>
      </c>
      <c r="F50" s="115"/>
      <c r="G50" s="117">
        <f aca="true" t="shared" si="2" ref="G50:G66">SUM(D50*F50)</f>
        <v>0</v>
      </c>
    </row>
    <row r="51" spans="1:7" ht="15">
      <c r="A51" s="4"/>
      <c r="B51" s="40" t="s">
        <v>52</v>
      </c>
      <c r="C51" s="61" t="s">
        <v>255</v>
      </c>
      <c r="D51" s="108">
        <f>65+3+1+5+32+59+2+1+7</f>
        <v>175</v>
      </c>
      <c r="E51" s="36" t="s">
        <v>31</v>
      </c>
      <c r="F51" s="115"/>
      <c r="G51" s="117">
        <f t="shared" si="2"/>
        <v>0</v>
      </c>
    </row>
    <row r="52" spans="1:7" ht="15">
      <c r="A52" s="4"/>
      <c r="B52" s="43" t="s">
        <v>53</v>
      </c>
      <c r="C52" s="18" t="s">
        <v>256</v>
      </c>
      <c r="D52" s="107">
        <f>26+4+6+5+2+19+8+20+3</f>
        <v>93</v>
      </c>
      <c r="E52" s="36" t="s">
        <v>19</v>
      </c>
      <c r="F52" s="115"/>
      <c r="G52" s="117">
        <f t="shared" si="2"/>
        <v>0</v>
      </c>
    </row>
    <row r="53" spans="1:7" ht="15">
      <c r="A53" s="4"/>
      <c r="B53" s="40" t="s">
        <v>54</v>
      </c>
      <c r="C53" s="61" t="s">
        <v>257</v>
      </c>
      <c r="D53" s="107">
        <f>18+4+5+2+6+32+2+1+20</f>
        <v>90</v>
      </c>
      <c r="E53" s="36" t="s">
        <v>19</v>
      </c>
      <c r="F53" s="115"/>
      <c r="G53" s="117">
        <f t="shared" si="2"/>
        <v>0</v>
      </c>
    </row>
    <row r="54" spans="1:7" ht="15">
      <c r="A54" s="4"/>
      <c r="B54" s="43" t="s">
        <v>55</v>
      </c>
      <c r="C54" s="18" t="s">
        <v>50</v>
      </c>
      <c r="D54" s="107">
        <v>6</v>
      </c>
      <c r="E54" s="36" t="s">
        <v>19</v>
      </c>
      <c r="F54" s="115"/>
      <c r="G54" s="117">
        <f t="shared" si="2"/>
        <v>0</v>
      </c>
    </row>
    <row r="55" spans="1:7" ht="15">
      <c r="A55" s="4"/>
      <c r="B55" s="40" t="s">
        <v>56</v>
      </c>
      <c r="C55" s="18" t="s">
        <v>173</v>
      </c>
      <c r="D55" s="107">
        <f>10+15</f>
        <v>25</v>
      </c>
      <c r="E55" s="36" t="s">
        <v>19</v>
      </c>
      <c r="F55" s="115"/>
      <c r="G55" s="117">
        <f t="shared" si="2"/>
        <v>0</v>
      </c>
    </row>
    <row r="56" spans="1:7" ht="15">
      <c r="A56" s="4"/>
      <c r="B56" s="43" t="s">
        <v>57</v>
      </c>
      <c r="C56" s="61" t="s">
        <v>72</v>
      </c>
      <c r="D56" s="107">
        <f>10+5+4+2+1+4+20</f>
        <v>46</v>
      </c>
      <c r="E56" s="36" t="s">
        <v>19</v>
      </c>
      <c r="F56" s="115"/>
      <c r="G56" s="117">
        <f t="shared" si="2"/>
        <v>0</v>
      </c>
    </row>
    <row r="57" spans="1:7" ht="25.5">
      <c r="A57" s="4"/>
      <c r="B57" s="40" t="s">
        <v>58</v>
      </c>
      <c r="C57" s="61" t="s">
        <v>95</v>
      </c>
      <c r="D57" s="107">
        <v>6</v>
      </c>
      <c r="E57" s="36" t="s">
        <v>19</v>
      </c>
      <c r="F57" s="115"/>
      <c r="G57" s="117">
        <f t="shared" si="2"/>
        <v>0</v>
      </c>
    </row>
    <row r="58" spans="1:7" ht="22.5" customHeight="1">
      <c r="A58" s="4"/>
      <c r="B58" s="43" t="s">
        <v>59</v>
      </c>
      <c r="C58" s="61" t="s">
        <v>96</v>
      </c>
      <c r="D58" s="107">
        <f>11+10</f>
        <v>21</v>
      </c>
      <c r="E58" s="36" t="s">
        <v>19</v>
      </c>
      <c r="F58" s="115"/>
      <c r="G58" s="117">
        <f t="shared" si="2"/>
        <v>0</v>
      </c>
    </row>
    <row r="59" spans="1:7" ht="15">
      <c r="A59" s="4"/>
      <c r="B59" s="40" t="s">
        <v>60</v>
      </c>
      <c r="C59" s="61" t="s">
        <v>97</v>
      </c>
      <c r="D59" s="107">
        <f>1+7</f>
        <v>8</v>
      </c>
      <c r="E59" s="36" t="s">
        <v>19</v>
      </c>
      <c r="F59" s="115"/>
      <c r="G59" s="117">
        <f t="shared" si="2"/>
        <v>0</v>
      </c>
    </row>
    <row r="60" spans="1:7" ht="15">
      <c r="A60" s="4"/>
      <c r="B60" s="43" t="s">
        <v>61</v>
      </c>
      <c r="C60" s="61" t="s">
        <v>98</v>
      </c>
      <c r="D60" s="107">
        <f>3+20</f>
        <v>23</v>
      </c>
      <c r="E60" s="36" t="s">
        <v>19</v>
      </c>
      <c r="F60" s="115"/>
      <c r="G60" s="117">
        <f t="shared" si="2"/>
        <v>0</v>
      </c>
    </row>
    <row r="61" spans="1:7" ht="25.5">
      <c r="A61" s="4"/>
      <c r="B61" s="40" t="s">
        <v>62</v>
      </c>
      <c r="C61" s="61" t="s">
        <v>258</v>
      </c>
      <c r="D61" s="107">
        <f>29+16</f>
        <v>45</v>
      </c>
      <c r="E61" s="36" t="s">
        <v>19</v>
      </c>
      <c r="F61" s="115"/>
      <c r="G61" s="117">
        <f t="shared" si="2"/>
        <v>0</v>
      </c>
    </row>
    <row r="62" spans="1:7" ht="15">
      <c r="A62" s="4"/>
      <c r="B62" s="43" t="s">
        <v>63</v>
      </c>
      <c r="C62" s="18" t="s">
        <v>147</v>
      </c>
      <c r="D62" s="107">
        <f>3+7+17</f>
        <v>27</v>
      </c>
      <c r="E62" s="36" t="s">
        <v>31</v>
      </c>
      <c r="F62" s="115"/>
      <c r="G62" s="117">
        <f t="shared" si="2"/>
        <v>0</v>
      </c>
    </row>
    <row r="63" spans="1:7" ht="15">
      <c r="A63" s="4"/>
      <c r="B63" s="40" t="s">
        <v>144</v>
      </c>
      <c r="C63" s="44" t="s">
        <v>30</v>
      </c>
      <c r="D63" s="107">
        <f>1+1+2+1</f>
        <v>5</v>
      </c>
      <c r="E63" s="36" t="s">
        <v>19</v>
      </c>
      <c r="F63" s="115"/>
      <c r="G63" s="117">
        <f t="shared" si="2"/>
        <v>0</v>
      </c>
    </row>
    <row r="64" spans="1:7" ht="15">
      <c r="A64" s="4"/>
      <c r="B64" s="43" t="s">
        <v>121</v>
      </c>
      <c r="C64" s="61" t="s">
        <v>150</v>
      </c>
      <c r="D64" s="107">
        <f>65+5+15+5+103</f>
        <v>193</v>
      </c>
      <c r="E64" s="36" t="s">
        <v>19</v>
      </c>
      <c r="F64" s="115"/>
      <c r="G64" s="117">
        <f t="shared" si="2"/>
        <v>0</v>
      </c>
    </row>
    <row r="65" spans="1:7" ht="15">
      <c r="A65" s="4"/>
      <c r="B65" s="40" t="s">
        <v>122</v>
      </c>
      <c r="C65" s="71" t="s">
        <v>148</v>
      </c>
      <c r="D65" s="107">
        <f>2+2+1</f>
        <v>5</v>
      </c>
      <c r="E65" s="36" t="s">
        <v>31</v>
      </c>
      <c r="F65" s="115"/>
      <c r="G65" s="117">
        <f t="shared" si="2"/>
        <v>0</v>
      </c>
    </row>
    <row r="66" spans="1:7" ht="15">
      <c r="A66" s="4"/>
      <c r="B66" s="43" t="s">
        <v>123</v>
      </c>
      <c r="C66" s="71" t="s">
        <v>259</v>
      </c>
      <c r="D66" s="107">
        <f>2+7</f>
        <v>9</v>
      </c>
      <c r="E66" s="36" t="s">
        <v>31</v>
      </c>
      <c r="F66" s="115"/>
      <c r="G66" s="117">
        <f t="shared" si="2"/>
        <v>0</v>
      </c>
    </row>
    <row r="67" spans="1:7" ht="15" customHeight="1" thickBot="1">
      <c r="A67" s="4"/>
      <c r="B67" s="127" t="s">
        <v>8</v>
      </c>
      <c r="C67" s="128"/>
      <c r="D67" s="128"/>
      <c r="E67" s="128"/>
      <c r="F67" s="129"/>
      <c r="G67" s="119">
        <f>SUM(G50:G66)</f>
        <v>0</v>
      </c>
    </row>
    <row r="68" spans="1:7" ht="15" customHeight="1">
      <c r="A68" s="4"/>
      <c r="B68" s="126" t="s">
        <v>14</v>
      </c>
      <c r="C68" s="126"/>
      <c r="D68" s="126"/>
      <c r="E68" s="126"/>
      <c r="F68" s="126"/>
      <c r="G68" s="126"/>
    </row>
    <row r="69" spans="1:7" ht="15" customHeight="1">
      <c r="A69" s="4"/>
      <c r="B69" s="40" t="s">
        <v>4</v>
      </c>
      <c r="C69" s="44" t="s">
        <v>149</v>
      </c>
      <c r="D69" s="108">
        <f>1+3+2+1+2</f>
        <v>9</v>
      </c>
      <c r="E69" s="36" t="s">
        <v>19</v>
      </c>
      <c r="F69" s="42"/>
      <c r="G69" s="117">
        <f aca="true" t="shared" si="3" ref="G69:G74">SUM(D69*F69)</f>
        <v>0</v>
      </c>
    </row>
    <row r="70" spans="1:7" ht="22.5" customHeight="1">
      <c r="A70" s="4"/>
      <c r="B70" s="40" t="s">
        <v>52</v>
      </c>
      <c r="C70" s="61" t="s">
        <v>260</v>
      </c>
      <c r="D70" s="107">
        <f>65+114+41+5+1+46+72+144+2+4+20+41+20</f>
        <v>575</v>
      </c>
      <c r="E70" s="36" t="s">
        <v>19</v>
      </c>
      <c r="F70" s="42"/>
      <c r="G70" s="117">
        <f t="shared" si="3"/>
        <v>0</v>
      </c>
    </row>
    <row r="71" spans="1:7" ht="15">
      <c r="A71" s="4"/>
      <c r="B71" s="40" t="s">
        <v>53</v>
      </c>
      <c r="C71" s="71" t="s">
        <v>261</v>
      </c>
      <c r="D71" s="108">
        <f>65+31+16+16+16+20+105+2+1+54+20+20+1</f>
        <v>367</v>
      </c>
      <c r="E71" s="36" t="s">
        <v>19</v>
      </c>
      <c r="F71" s="42"/>
      <c r="G71" s="117">
        <f t="shared" si="3"/>
        <v>0</v>
      </c>
    </row>
    <row r="72" spans="1:7" ht="15">
      <c r="A72" s="4"/>
      <c r="B72" s="40" t="s">
        <v>54</v>
      </c>
      <c r="C72" s="18" t="s">
        <v>51</v>
      </c>
      <c r="D72" s="107">
        <f>2+16</f>
        <v>18</v>
      </c>
      <c r="E72" s="36" t="s">
        <v>19</v>
      </c>
      <c r="F72" s="42"/>
      <c r="G72" s="117">
        <f t="shared" si="3"/>
        <v>0</v>
      </c>
    </row>
    <row r="73" spans="1:7" ht="15">
      <c r="A73" s="4"/>
      <c r="B73" s="40" t="s">
        <v>55</v>
      </c>
      <c r="C73" s="71" t="s">
        <v>102</v>
      </c>
      <c r="D73" s="107">
        <f>38+4+5+1+3+8+1+30</f>
        <v>90</v>
      </c>
      <c r="E73" s="36" t="s">
        <v>19</v>
      </c>
      <c r="F73" s="42"/>
      <c r="G73" s="117">
        <f t="shared" si="3"/>
        <v>0</v>
      </c>
    </row>
    <row r="74" spans="1:7" ht="15">
      <c r="A74" s="4"/>
      <c r="B74" s="40" t="s">
        <v>56</v>
      </c>
      <c r="C74" s="61" t="s">
        <v>187</v>
      </c>
      <c r="D74" s="107">
        <f>6+28+1+2+1</f>
        <v>38</v>
      </c>
      <c r="E74" s="36" t="s">
        <v>19</v>
      </c>
      <c r="F74" s="42"/>
      <c r="G74" s="117">
        <f t="shared" si="3"/>
        <v>0</v>
      </c>
    </row>
    <row r="75" spans="1:7" ht="15.75" thickBot="1">
      <c r="A75" s="4"/>
      <c r="B75" s="127" t="s">
        <v>16</v>
      </c>
      <c r="C75" s="128"/>
      <c r="D75" s="128"/>
      <c r="E75" s="128"/>
      <c r="F75" s="129"/>
      <c r="G75" s="119">
        <v>0</v>
      </c>
    </row>
    <row r="76" spans="1:7" ht="15" customHeight="1">
      <c r="A76" s="4"/>
      <c r="B76" s="126" t="s">
        <v>15</v>
      </c>
      <c r="C76" s="126"/>
      <c r="D76" s="126"/>
      <c r="E76" s="126"/>
      <c r="F76" s="126"/>
      <c r="G76" s="126"/>
    </row>
    <row r="77" spans="1:7" ht="25.5">
      <c r="A77" s="4"/>
      <c r="B77" s="40" t="s">
        <v>4</v>
      </c>
      <c r="C77" s="44" t="s">
        <v>36</v>
      </c>
      <c r="D77" s="107">
        <f>16+3+5+10+54+12</f>
        <v>100</v>
      </c>
      <c r="E77" s="36" t="s">
        <v>243</v>
      </c>
      <c r="F77" s="42"/>
      <c r="G77" s="117">
        <v>0</v>
      </c>
    </row>
    <row r="78" spans="1:7" ht="15">
      <c r="A78" s="4"/>
      <c r="B78" s="40" t="s">
        <v>52</v>
      </c>
      <c r="C78" s="44" t="s">
        <v>104</v>
      </c>
      <c r="D78" s="108">
        <f>20+52+20</f>
        <v>92</v>
      </c>
      <c r="E78" s="36" t="s">
        <v>243</v>
      </c>
      <c r="F78" s="42"/>
      <c r="G78" s="117">
        <f aca="true" t="shared" si="4" ref="G78:G87">SUM(D78*F78)</f>
        <v>0</v>
      </c>
    </row>
    <row r="79" spans="1:7" ht="15">
      <c r="A79" s="4"/>
      <c r="B79" s="40" t="s">
        <v>53</v>
      </c>
      <c r="C79" s="71" t="s">
        <v>262</v>
      </c>
      <c r="D79" s="108">
        <f>22+13+20</f>
        <v>55</v>
      </c>
      <c r="E79" s="36" t="s">
        <v>243</v>
      </c>
      <c r="F79" s="42"/>
      <c r="G79" s="117">
        <f t="shared" si="4"/>
        <v>0</v>
      </c>
    </row>
    <row r="80" spans="1:7" ht="15">
      <c r="A80" s="4"/>
      <c r="B80" s="40" t="s">
        <v>54</v>
      </c>
      <c r="C80" s="71" t="s">
        <v>263</v>
      </c>
      <c r="D80" s="108">
        <f>36+19+5+3+15+2+1+2</f>
        <v>83</v>
      </c>
      <c r="E80" s="36" t="s">
        <v>243</v>
      </c>
      <c r="F80" s="42"/>
      <c r="G80" s="117">
        <f t="shared" si="4"/>
        <v>0</v>
      </c>
    </row>
    <row r="81" spans="1:7" ht="15">
      <c r="A81" s="4"/>
      <c r="B81" s="40" t="s">
        <v>55</v>
      </c>
      <c r="C81" s="71" t="s">
        <v>154</v>
      </c>
      <c r="D81" s="107">
        <f>28+2+2+65+1+20</f>
        <v>118</v>
      </c>
      <c r="E81" s="36" t="s">
        <v>243</v>
      </c>
      <c r="F81" s="42"/>
      <c r="G81" s="117">
        <v>0</v>
      </c>
    </row>
    <row r="82" spans="1:7" ht="15">
      <c r="A82" s="4"/>
      <c r="B82" s="40" t="s">
        <v>56</v>
      </c>
      <c r="C82" s="71" t="s">
        <v>70</v>
      </c>
      <c r="D82" s="107">
        <f>1+1+1+3+10+8+2</f>
        <v>26</v>
      </c>
      <c r="E82" s="36" t="s">
        <v>172</v>
      </c>
      <c r="F82" s="42"/>
      <c r="G82" s="117">
        <f t="shared" si="4"/>
        <v>0</v>
      </c>
    </row>
    <row r="83" spans="1:7" ht="15">
      <c r="A83" s="4"/>
      <c r="B83" s="40" t="s">
        <v>57</v>
      </c>
      <c r="C83" s="71" t="s">
        <v>264</v>
      </c>
      <c r="D83" s="107">
        <f>1+1+10</f>
        <v>12</v>
      </c>
      <c r="E83" s="36" t="s">
        <v>172</v>
      </c>
      <c r="F83" s="42"/>
      <c r="G83" s="117">
        <f t="shared" si="4"/>
        <v>0</v>
      </c>
    </row>
    <row r="84" spans="1:7" ht="15">
      <c r="A84" s="4"/>
      <c r="B84" s="40" t="s">
        <v>58</v>
      </c>
      <c r="C84" s="71" t="s">
        <v>105</v>
      </c>
      <c r="D84" s="107">
        <f>40+5+8+1+2</f>
        <v>56</v>
      </c>
      <c r="E84" s="36" t="s">
        <v>243</v>
      </c>
      <c r="F84" s="42"/>
      <c r="G84" s="117">
        <v>0</v>
      </c>
    </row>
    <row r="85" spans="1:7" ht="15">
      <c r="A85" s="4"/>
      <c r="B85" s="40" t="s">
        <v>59</v>
      </c>
      <c r="C85" s="71" t="s">
        <v>265</v>
      </c>
      <c r="D85" s="107">
        <f>3+13</f>
        <v>16</v>
      </c>
      <c r="E85" s="36" t="s">
        <v>245</v>
      </c>
      <c r="F85" s="42"/>
      <c r="G85" s="117">
        <v>0</v>
      </c>
    </row>
    <row r="86" spans="1:7" ht="15">
      <c r="A86" s="4"/>
      <c r="B86" s="40" t="s">
        <v>60</v>
      </c>
      <c r="C86" s="44" t="s">
        <v>197</v>
      </c>
      <c r="D86" s="108">
        <f>65+7+13+56</f>
        <v>141</v>
      </c>
      <c r="E86" s="36" t="s">
        <v>243</v>
      </c>
      <c r="F86" s="42"/>
      <c r="G86" s="117">
        <v>0</v>
      </c>
    </row>
    <row r="87" spans="1:7" ht="15">
      <c r="A87" s="4"/>
      <c r="B87" s="40" t="s">
        <v>61</v>
      </c>
      <c r="C87" s="71" t="s">
        <v>266</v>
      </c>
      <c r="D87" s="108">
        <f>13+53</f>
        <v>66</v>
      </c>
      <c r="E87" s="36" t="s">
        <v>243</v>
      </c>
      <c r="F87" s="42"/>
      <c r="G87" s="117">
        <f t="shared" si="4"/>
        <v>0</v>
      </c>
    </row>
    <row r="88" spans="1:7" ht="15" customHeight="1">
      <c r="A88" s="4"/>
      <c r="B88" s="132" t="s">
        <v>17</v>
      </c>
      <c r="C88" s="133"/>
      <c r="D88" s="133"/>
      <c r="E88" s="133"/>
      <c r="F88" s="134"/>
      <c r="G88" s="42">
        <v>0</v>
      </c>
    </row>
    <row r="89" spans="1:7" ht="15.75" customHeight="1">
      <c r="A89" s="4"/>
      <c r="B89" s="142" t="s">
        <v>77</v>
      </c>
      <c r="C89" s="143"/>
      <c r="D89" s="143"/>
      <c r="E89" s="143"/>
      <c r="F89" s="144"/>
      <c r="G89" s="42">
        <f>G88+G75+G67+G48+G45+G27</f>
        <v>0</v>
      </c>
    </row>
    <row r="90" spans="2:7" ht="15">
      <c r="B90" s="142" t="s">
        <v>276</v>
      </c>
      <c r="C90" s="143"/>
      <c r="D90" s="143"/>
      <c r="E90" s="143"/>
      <c r="F90" s="144"/>
      <c r="G90" s="42">
        <v>0</v>
      </c>
    </row>
    <row r="91" spans="2:7" ht="15">
      <c r="B91" s="142" t="s">
        <v>78</v>
      </c>
      <c r="C91" s="143"/>
      <c r="D91" s="143"/>
      <c r="E91" s="143"/>
      <c r="F91" s="144"/>
      <c r="G91" s="42">
        <v>0</v>
      </c>
    </row>
    <row r="92" spans="2:7" ht="15">
      <c r="B92" s="4"/>
      <c r="C92" s="121" t="s">
        <v>83</v>
      </c>
      <c r="D92" s="121"/>
      <c r="E92" s="4"/>
      <c r="F92" s="4"/>
      <c r="G92" s="4"/>
    </row>
    <row r="93" spans="2:7" ht="15">
      <c r="B93" s="4"/>
      <c r="C93" s="4"/>
      <c r="D93" s="4"/>
      <c r="E93" s="122" t="s">
        <v>82</v>
      </c>
      <c r="F93" s="122"/>
      <c r="G93" s="122"/>
    </row>
    <row r="94" spans="2:7" ht="47.25" customHeight="1">
      <c r="B94" s="4"/>
      <c r="C94" s="4"/>
      <c r="D94" s="4"/>
      <c r="E94" s="123" t="s">
        <v>286</v>
      </c>
      <c r="F94" s="124"/>
      <c r="G94" s="124"/>
    </row>
  </sheetData>
  <sheetProtection/>
  <mergeCells count="23">
    <mergeCell ref="B90:F90"/>
    <mergeCell ref="B27:F27"/>
    <mergeCell ref="B91:F91"/>
    <mergeCell ref="B28:G28"/>
    <mergeCell ref="B45:F45"/>
    <mergeCell ref="B46:G46"/>
    <mergeCell ref="B48:F48"/>
    <mergeCell ref="B75:F75"/>
    <mergeCell ref="E1:G1"/>
    <mergeCell ref="B3:G3"/>
    <mergeCell ref="C4:G4"/>
    <mergeCell ref="B76:G76"/>
    <mergeCell ref="B88:F88"/>
    <mergeCell ref="C92:D92"/>
    <mergeCell ref="E93:G93"/>
    <mergeCell ref="E94:G94"/>
    <mergeCell ref="B2:G2"/>
    <mergeCell ref="B89:F89"/>
    <mergeCell ref="B5:G6"/>
    <mergeCell ref="B8:G8"/>
    <mergeCell ref="B49:G49"/>
    <mergeCell ref="B67:F67"/>
    <mergeCell ref="B68:G6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1">
      <selection activeCell="C4" sqref="C4:G4"/>
    </sheetView>
  </sheetViews>
  <sheetFormatPr defaultColWidth="9.140625" defaultRowHeight="15"/>
  <cols>
    <col min="1" max="1" width="6.28125" style="4" customWidth="1"/>
    <col min="2" max="2" width="6.57421875" style="0" customWidth="1"/>
    <col min="3" max="3" width="54.00390625" style="0" customWidth="1"/>
    <col min="4" max="4" width="8.8515625" style="0" customWidth="1"/>
    <col min="5" max="5" width="12.57421875" style="0" customWidth="1"/>
    <col min="6" max="6" width="11.28125" style="0" customWidth="1"/>
    <col min="7" max="7" width="14.57421875" style="0" customWidth="1"/>
    <col min="8" max="8" width="10.00390625" style="0" bestFit="1" customWidth="1"/>
    <col min="10" max="10" width="10.140625" style="0" bestFit="1" customWidth="1"/>
  </cols>
  <sheetData>
    <row r="1" spans="6:7" s="4" customFormat="1" ht="15">
      <c r="F1" s="160" t="s">
        <v>285</v>
      </c>
      <c r="G1" s="160"/>
    </row>
    <row r="2" spans="1:7" s="4" customFormat="1" ht="33.75" customHeight="1">
      <c r="A2" s="152" t="s">
        <v>9</v>
      </c>
      <c r="B2" s="152"/>
      <c r="C2" s="152"/>
      <c r="D2" s="152"/>
      <c r="E2" s="152"/>
      <c r="F2" s="152"/>
      <c r="G2" s="152"/>
    </row>
    <row r="3" spans="1:10" s="3" customFormat="1" ht="45.75" customHeight="1">
      <c r="A3" s="21"/>
      <c r="B3" s="166" t="s">
        <v>79</v>
      </c>
      <c r="C3" s="166"/>
      <c r="D3" s="166"/>
      <c r="E3" s="166"/>
      <c r="F3" s="166"/>
      <c r="G3" s="166"/>
      <c r="H3" s="24"/>
      <c r="I3" s="24"/>
      <c r="J3" s="24"/>
    </row>
    <row r="4" spans="1:10" s="4" customFormat="1" ht="40.5" customHeight="1">
      <c r="A4" s="22"/>
      <c r="B4" s="22" t="s">
        <v>84</v>
      </c>
      <c r="C4" s="177" t="s">
        <v>287</v>
      </c>
      <c r="D4" s="177"/>
      <c r="E4" s="177"/>
      <c r="F4" s="177"/>
      <c r="G4" s="177"/>
      <c r="H4" s="23"/>
      <c r="I4" s="23"/>
      <c r="J4" s="23"/>
    </row>
    <row r="5" spans="1:7" s="3" customFormat="1" ht="27.75" customHeight="1">
      <c r="A5" s="4"/>
      <c r="B5" s="130" t="s">
        <v>9</v>
      </c>
      <c r="C5" s="130"/>
      <c r="D5" s="130"/>
      <c r="E5" s="130"/>
      <c r="F5" s="130"/>
      <c r="G5" s="130"/>
    </row>
    <row r="6" spans="2:7" s="9" customFormat="1" ht="46.5" customHeight="1">
      <c r="B6" s="55" t="s">
        <v>0</v>
      </c>
      <c r="C6" s="55" t="s">
        <v>1</v>
      </c>
      <c r="D6" s="55" t="s">
        <v>2</v>
      </c>
      <c r="E6" s="55" t="s">
        <v>3</v>
      </c>
      <c r="F6" s="56" t="s">
        <v>80</v>
      </c>
      <c r="G6" s="56" t="s">
        <v>81</v>
      </c>
    </row>
    <row r="7" spans="2:7" ht="16.5" customHeight="1">
      <c r="B7" s="131" t="s">
        <v>13</v>
      </c>
      <c r="C7" s="131"/>
      <c r="D7" s="131"/>
      <c r="E7" s="131"/>
      <c r="F7" s="131"/>
      <c r="G7" s="131"/>
    </row>
    <row r="8" spans="1:7" s="1" customFormat="1" ht="15">
      <c r="A8" s="4"/>
      <c r="B8" s="36" t="s">
        <v>4</v>
      </c>
      <c r="C8" s="17" t="s">
        <v>20</v>
      </c>
      <c r="D8" s="80">
        <v>90</v>
      </c>
      <c r="E8" s="38" t="s">
        <v>19</v>
      </c>
      <c r="F8" s="52"/>
      <c r="G8" s="39"/>
    </row>
    <row r="9" spans="2:7" s="4" customFormat="1" ht="15">
      <c r="B9" s="36" t="s">
        <v>52</v>
      </c>
      <c r="C9" s="81" t="s">
        <v>42</v>
      </c>
      <c r="D9" s="80">
        <v>2</v>
      </c>
      <c r="E9" s="38" t="s">
        <v>19</v>
      </c>
      <c r="F9" s="82"/>
      <c r="G9" s="39"/>
    </row>
    <row r="10" spans="2:7" s="4" customFormat="1" ht="15">
      <c r="B10" s="36" t="s">
        <v>53</v>
      </c>
      <c r="C10" s="81" t="s">
        <v>76</v>
      </c>
      <c r="D10" s="80">
        <v>40</v>
      </c>
      <c r="E10" s="38" t="s">
        <v>19</v>
      </c>
      <c r="F10" s="52"/>
      <c r="G10" s="39"/>
    </row>
    <row r="11" spans="2:7" s="4" customFormat="1" ht="15">
      <c r="B11" s="36" t="s">
        <v>54</v>
      </c>
      <c r="C11" s="81" t="s">
        <v>43</v>
      </c>
      <c r="D11" s="83">
        <v>60</v>
      </c>
      <c r="E11" s="84" t="s">
        <v>19</v>
      </c>
      <c r="F11" s="82"/>
      <c r="G11" s="39"/>
    </row>
    <row r="12" spans="2:7" s="4" customFormat="1" ht="15">
      <c r="B12" s="36" t="s">
        <v>55</v>
      </c>
      <c r="C12" s="81" t="s">
        <v>44</v>
      </c>
      <c r="D12" s="83">
        <v>15</v>
      </c>
      <c r="E12" s="84" t="s">
        <v>19</v>
      </c>
      <c r="F12" s="82"/>
      <c r="G12" s="39"/>
    </row>
    <row r="13" spans="2:7" s="4" customFormat="1" ht="15">
      <c r="B13" s="36" t="s">
        <v>56</v>
      </c>
      <c r="C13" s="81" t="s">
        <v>45</v>
      </c>
      <c r="D13" s="83">
        <v>30</v>
      </c>
      <c r="E13" s="84" t="s">
        <v>19</v>
      </c>
      <c r="F13" s="82"/>
      <c r="G13" s="39"/>
    </row>
    <row r="14" spans="2:7" s="4" customFormat="1" ht="15">
      <c r="B14" s="36" t="s">
        <v>57</v>
      </c>
      <c r="C14" s="81" t="s">
        <v>46</v>
      </c>
      <c r="D14" s="80">
        <v>25</v>
      </c>
      <c r="E14" s="38" t="s">
        <v>19</v>
      </c>
      <c r="F14" s="82"/>
      <c r="G14" s="39"/>
    </row>
    <row r="15" spans="2:7" s="4" customFormat="1" ht="15">
      <c r="B15" s="36" t="s">
        <v>58</v>
      </c>
      <c r="C15" s="81" t="s">
        <v>47</v>
      </c>
      <c r="D15" s="80">
        <v>2</v>
      </c>
      <c r="E15" s="38" t="s">
        <v>19</v>
      </c>
      <c r="F15" s="52"/>
      <c r="G15" s="39"/>
    </row>
    <row r="16" spans="2:7" s="4" customFormat="1" ht="15">
      <c r="B16" s="36" t="s">
        <v>59</v>
      </c>
      <c r="C16" s="17" t="s">
        <v>40</v>
      </c>
      <c r="D16" s="80">
        <v>35</v>
      </c>
      <c r="E16" s="38" t="s">
        <v>19</v>
      </c>
      <c r="F16" s="52"/>
      <c r="G16" s="39"/>
    </row>
    <row r="17" spans="2:7" s="4" customFormat="1" ht="15">
      <c r="B17" s="36" t="s">
        <v>60</v>
      </c>
      <c r="C17" s="17" t="s">
        <v>41</v>
      </c>
      <c r="D17" s="80">
        <v>35</v>
      </c>
      <c r="E17" s="38" t="s">
        <v>19</v>
      </c>
      <c r="F17" s="52"/>
      <c r="G17" s="39"/>
    </row>
    <row r="18" spans="2:7" s="4" customFormat="1" ht="25.5">
      <c r="B18" s="36" t="s">
        <v>61</v>
      </c>
      <c r="C18" s="17" t="s">
        <v>64</v>
      </c>
      <c r="D18" s="80">
        <v>180</v>
      </c>
      <c r="E18" s="38" t="s">
        <v>19</v>
      </c>
      <c r="F18" s="52"/>
      <c r="G18" s="39"/>
    </row>
    <row r="19" spans="2:7" s="4" customFormat="1" ht="15">
      <c r="B19" s="36" t="s">
        <v>62</v>
      </c>
      <c r="C19" s="61" t="s">
        <v>39</v>
      </c>
      <c r="D19" s="80">
        <v>35</v>
      </c>
      <c r="E19" s="38" t="s">
        <v>19</v>
      </c>
      <c r="F19" s="52"/>
      <c r="G19" s="39"/>
    </row>
    <row r="20" spans="2:7" s="4" customFormat="1" ht="15">
      <c r="B20" s="36" t="s">
        <v>63</v>
      </c>
      <c r="C20" s="17" t="s">
        <v>48</v>
      </c>
      <c r="D20" s="80">
        <v>50</v>
      </c>
      <c r="E20" s="38" t="s">
        <v>19</v>
      </c>
      <c r="F20" s="52"/>
      <c r="G20" s="39"/>
    </row>
    <row r="21" spans="1:7" s="2" customFormat="1" ht="26.25" customHeight="1">
      <c r="A21" s="4"/>
      <c r="B21" s="125" t="s">
        <v>5</v>
      </c>
      <c r="C21" s="125"/>
      <c r="D21" s="125"/>
      <c r="E21" s="125"/>
      <c r="F21" s="125"/>
      <c r="G21" s="42">
        <f>SUM(G8:G20)</f>
        <v>0</v>
      </c>
    </row>
    <row r="22" spans="2:7" ht="14.25" customHeight="1">
      <c r="B22" s="131" t="s">
        <v>12</v>
      </c>
      <c r="C22" s="131"/>
      <c r="D22" s="131"/>
      <c r="E22" s="131"/>
      <c r="F22" s="131"/>
      <c r="G22" s="131"/>
    </row>
    <row r="23" spans="2:7" ht="15">
      <c r="B23" s="40" t="s">
        <v>4</v>
      </c>
      <c r="C23" s="85" t="s">
        <v>21</v>
      </c>
      <c r="D23" s="37">
        <v>2800</v>
      </c>
      <c r="E23" s="38" t="s">
        <v>24</v>
      </c>
      <c r="F23" s="52"/>
      <c r="G23" s="42"/>
    </row>
    <row r="24" spans="2:7" s="4" customFormat="1" ht="15">
      <c r="B24" s="40" t="s">
        <v>52</v>
      </c>
      <c r="C24" s="85" t="s">
        <v>22</v>
      </c>
      <c r="D24" s="37">
        <v>10</v>
      </c>
      <c r="E24" s="38" t="s">
        <v>24</v>
      </c>
      <c r="F24" s="82"/>
      <c r="G24" s="42"/>
    </row>
    <row r="25" spans="2:7" s="4" customFormat="1" ht="15">
      <c r="B25" s="40" t="s">
        <v>53</v>
      </c>
      <c r="C25" s="85" t="s">
        <v>23</v>
      </c>
      <c r="D25" s="37">
        <v>200</v>
      </c>
      <c r="E25" s="38" t="s">
        <v>24</v>
      </c>
      <c r="F25" s="82"/>
      <c r="G25" s="42"/>
    </row>
    <row r="26" spans="2:7" s="4" customFormat="1" ht="15">
      <c r="B26" s="40" t="s">
        <v>54</v>
      </c>
      <c r="C26" s="86" t="s">
        <v>49</v>
      </c>
      <c r="D26" s="67">
        <v>500</v>
      </c>
      <c r="E26" s="38" t="s">
        <v>24</v>
      </c>
      <c r="F26" s="82"/>
      <c r="G26" s="42"/>
    </row>
    <row r="27" spans="2:7" s="4" customFormat="1" ht="15">
      <c r="B27" s="40" t="s">
        <v>55</v>
      </c>
      <c r="C27" s="86" t="s">
        <v>68</v>
      </c>
      <c r="D27" s="67">
        <v>10</v>
      </c>
      <c r="E27" s="38" t="s">
        <v>24</v>
      </c>
      <c r="F27" s="82"/>
      <c r="G27" s="42"/>
    </row>
    <row r="28" spans="2:7" ht="15">
      <c r="B28" s="40" t="s">
        <v>56</v>
      </c>
      <c r="C28" s="86" t="s">
        <v>69</v>
      </c>
      <c r="D28" s="67">
        <v>20</v>
      </c>
      <c r="E28" s="38" t="s">
        <v>24</v>
      </c>
      <c r="F28" s="82"/>
      <c r="G28" s="42"/>
    </row>
    <row r="29" spans="1:7" s="3" customFormat="1" ht="27.75" customHeight="1">
      <c r="A29" s="4"/>
      <c r="B29" s="125" t="s">
        <v>6</v>
      </c>
      <c r="C29" s="125"/>
      <c r="D29" s="125"/>
      <c r="E29" s="125"/>
      <c r="F29" s="125"/>
      <c r="G29" s="42">
        <f>SUM(G23:G28)</f>
        <v>0</v>
      </c>
    </row>
    <row r="30" spans="2:7" ht="16.5" customHeight="1">
      <c r="B30" s="126" t="s">
        <v>10</v>
      </c>
      <c r="C30" s="126"/>
      <c r="D30" s="126"/>
      <c r="E30" s="126"/>
      <c r="F30" s="126"/>
      <c r="G30" s="126"/>
    </row>
    <row r="31" spans="2:7" ht="15">
      <c r="B31" s="40" t="s">
        <v>4</v>
      </c>
      <c r="C31" s="17" t="s">
        <v>25</v>
      </c>
      <c r="D31" s="72">
        <v>80</v>
      </c>
      <c r="E31" s="38" t="s">
        <v>19</v>
      </c>
      <c r="F31" s="82"/>
      <c r="G31" s="42"/>
    </row>
    <row r="32" spans="1:7" s="3" customFormat="1" ht="16.5" customHeight="1">
      <c r="A32" s="4"/>
      <c r="B32" s="125" t="s">
        <v>7</v>
      </c>
      <c r="C32" s="125"/>
      <c r="D32" s="125"/>
      <c r="E32" s="125"/>
      <c r="F32" s="125"/>
      <c r="G32" s="42">
        <f>SUM(G31:G31)</f>
        <v>0</v>
      </c>
    </row>
    <row r="33" spans="2:7" ht="14.25" customHeight="1">
      <c r="B33" s="126" t="s">
        <v>11</v>
      </c>
      <c r="C33" s="126"/>
      <c r="D33" s="126"/>
      <c r="E33" s="126"/>
      <c r="F33" s="126"/>
      <c r="G33" s="126"/>
    </row>
    <row r="34" spans="2:7" ht="15" customHeight="1">
      <c r="B34" s="40" t="s">
        <v>4</v>
      </c>
      <c r="C34" s="17" t="s">
        <v>26</v>
      </c>
      <c r="D34" s="70">
        <v>140</v>
      </c>
      <c r="E34" s="38" t="s">
        <v>31</v>
      </c>
      <c r="F34" s="82"/>
      <c r="G34" s="42"/>
    </row>
    <row r="35" spans="2:7" s="4" customFormat="1" ht="15" customHeight="1">
      <c r="B35" s="40" t="s">
        <v>52</v>
      </c>
      <c r="C35" s="17" t="s">
        <v>27</v>
      </c>
      <c r="D35" s="70">
        <v>140</v>
      </c>
      <c r="E35" s="38" t="s">
        <v>31</v>
      </c>
      <c r="F35" s="82"/>
      <c r="G35" s="42"/>
    </row>
    <row r="36" spans="1:7" s="1" customFormat="1" ht="15" customHeight="1">
      <c r="A36" s="4"/>
      <c r="B36" s="40" t="s">
        <v>53</v>
      </c>
      <c r="C36" s="18" t="s">
        <v>28</v>
      </c>
      <c r="D36" s="72">
        <v>20</v>
      </c>
      <c r="E36" s="38" t="s">
        <v>19</v>
      </c>
      <c r="F36" s="82"/>
      <c r="G36" s="42"/>
    </row>
    <row r="37" spans="2:7" s="4" customFormat="1" ht="15" customHeight="1">
      <c r="B37" s="40" t="s">
        <v>54</v>
      </c>
      <c r="C37" s="14" t="s">
        <v>29</v>
      </c>
      <c r="D37" s="72">
        <v>20</v>
      </c>
      <c r="E37" s="38" t="s">
        <v>19</v>
      </c>
      <c r="F37" s="82"/>
      <c r="G37" s="42"/>
    </row>
    <row r="38" spans="2:7" s="4" customFormat="1" ht="15" customHeight="1">
      <c r="B38" s="40" t="s">
        <v>55</v>
      </c>
      <c r="C38" s="14" t="s">
        <v>50</v>
      </c>
      <c r="D38" s="72">
        <v>60</v>
      </c>
      <c r="E38" s="38" t="s">
        <v>19</v>
      </c>
      <c r="F38" s="82"/>
      <c r="G38" s="42"/>
    </row>
    <row r="39" spans="2:7" s="4" customFormat="1" ht="15" customHeight="1">
      <c r="B39" s="40" t="s">
        <v>56</v>
      </c>
      <c r="C39" s="44" t="s">
        <v>30</v>
      </c>
      <c r="D39" s="72">
        <v>1</v>
      </c>
      <c r="E39" s="38" t="s">
        <v>19</v>
      </c>
      <c r="F39" s="82"/>
      <c r="G39" s="42"/>
    </row>
    <row r="40" spans="2:7" s="4" customFormat="1" ht="15" customHeight="1">
      <c r="B40" s="40" t="s">
        <v>57</v>
      </c>
      <c r="C40" s="19" t="s">
        <v>74</v>
      </c>
      <c r="D40" s="72">
        <v>3</v>
      </c>
      <c r="E40" s="38" t="s">
        <v>31</v>
      </c>
      <c r="F40" s="82"/>
      <c r="G40" s="42"/>
    </row>
    <row r="41" spans="2:7" s="4" customFormat="1" ht="15" customHeight="1">
      <c r="B41" s="40" t="s">
        <v>58</v>
      </c>
      <c r="C41" s="19" t="s">
        <v>65</v>
      </c>
      <c r="D41" s="72">
        <v>30</v>
      </c>
      <c r="E41" s="38" t="s">
        <v>31</v>
      </c>
      <c r="F41" s="82"/>
      <c r="G41" s="42"/>
    </row>
    <row r="42" spans="2:7" s="4" customFormat="1" ht="15" customHeight="1">
      <c r="B42" s="40" t="s">
        <v>59</v>
      </c>
      <c r="C42" s="19" t="s">
        <v>75</v>
      </c>
      <c r="D42" s="72">
        <v>10</v>
      </c>
      <c r="E42" s="38" t="s">
        <v>31</v>
      </c>
      <c r="F42" s="82"/>
      <c r="G42" s="42"/>
    </row>
    <row r="43" spans="1:7" s="1" customFormat="1" ht="15.75" customHeight="1">
      <c r="A43" s="4"/>
      <c r="B43" s="40" t="s">
        <v>60</v>
      </c>
      <c r="C43" s="19" t="s">
        <v>72</v>
      </c>
      <c r="D43" s="72">
        <v>90</v>
      </c>
      <c r="E43" s="38" t="s">
        <v>31</v>
      </c>
      <c r="F43" s="82"/>
      <c r="G43" s="42"/>
    </row>
    <row r="44" spans="1:7" s="3" customFormat="1" ht="18" customHeight="1">
      <c r="A44" s="4"/>
      <c r="B44" s="125" t="s">
        <v>8</v>
      </c>
      <c r="C44" s="125"/>
      <c r="D44" s="125"/>
      <c r="E44" s="125"/>
      <c r="F44" s="125"/>
      <c r="G44" s="42">
        <f>SUM(G34:G43)</f>
        <v>0</v>
      </c>
    </row>
    <row r="45" spans="2:7" ht="15" customHeight="1">
      <c r="B45" s="126" t="s">
        <v>14</v>
      </c>
      <c r="C45" s="126"/>
      <c r="D45" s="126"/>
      <c r="E45" s="126"/>
      <c r="F45" s="126"/>
      <c r="G45" s="126"/>
    </row>
    <row r="46" spans="2:7" ht="20.25" customHeight="1">
      <c r="B46" s="40" t="s">
        <v>4</v>
      </c>
      <c r="C46" s="19" t="s">
        <v>32</v>
      </c>
      <c r="D46" s="70">
        <v>10</v>
      </c>
      <c r="E46" s="38" t="s">
        <v>19</v>
      </c>
      <c r="F46" s="82"/>
      <c r="G46" s="42"/>
    </row>
    <row r="47" spans="2:7" ht="15">
      <c r="B47" s="40" t="s">
        <v>52</v>
      </c>
      <c r="C47" s="19" t="s">
        <v>33</v>
      </c>
      <c r="D47" s="70">
        <v>300</v>
      </c>
      <c r="E47" s="38" t="s">
        <v>19</v>
      </c>
      <c r="F47" s="82"/>
      <c r="G47" s="42"/>
    </row>
    <row r="48" spans="2:7" ht="14.25" customHeight="1">
      <c r="B48" s="40" t="s">
        <v>53</v>
      </c>
      <c r="C48" s="19" t="s">
        <v>34</v>
      </c>
      <c r="D48" s="72">
        <v>200</v>
      </c>
      <c r="E48" s="38" t="s">
        <v>19</v>
      </c>
      <c r="F48" s="82"/>
      <c r="G48" s="42"/>
    </row>
    <row r="49" spans="2:7" ht="15">
      <c r="B49" s="40" t="s">
        <v>54</v>
      </c>
      <c r="C49" s="19" t="s">
        <v>35</v>
      </c>
      <c r="D49" s="72">
        <v>35</v>
      </c>
      <c r="E49" s="38" t="s">
        <v>19</v>
      </c>
      <c r="F49" s="82"/>
      <c r="G49" s="42"/>
    </row>
    <row r="50" spans="2:7" ht="15">
      <c r="B50" s="40" t="s">
        <v>55</v>
      </c>
      <c r="C50" s="44" t="s">
        <v>51</v>
      </c>
      <c r="D50" s="72">
        <v>10</v>
      </c>
      <c r="E50" s="38" t="s">
        <v>19</v>
      </c>
      <c r="F50" s="82"/>
      <c r="G50" s="42"/>
    </row>
    <row r="51" spans="2:7" ht="15">
      <c r="B51" s="125" t="s">
        <v>16</v>
      </c>
      <c r="C51" s="125"/>
      <c r="D51" s="125"/>
      <c r="E51" s="125"/>
      <c r="F51" s="125"/>
      <c r="G51" s="42">
        <f>SUM(G46:G50)</f>
        <v>0</v>
      </c>
    </row>
    <row r="52" spans="2:7" ht="15">
      <c r="B52" s="126" t="s">
        <v>15</v>
      </c>
      <c r="C52" s="126"/>
      <c r="D52" s="126"/>
      <c r="E52" s="126"/>
      <c r="F52" s="126"/>
      <c r="G52" s="126"/>
    </row>
    <row r="53" spans="2:7" ht="15">
      <c r="B53" s="40" t="s">
        <v>4</v>
      </c>
      <c r="C53" s="87" t="s">
        <v>36</v>
      </c>
      <c r="D53" s="70">
        <v>150</v>
      </c>
      <c r="E53" s="38" t="s">
        <v>24</v>
      </c>
      <c r="F53" s="82"/>
      <c r="G53" s="42"/>
    </row>
    <row r="54" spans="2:7" ht="15">
      <c r="B54" s="40" t="s">
        <v>52</v>
      </c>
      <c r="C54" s="19" t="s">
        <v>67</v>
      </c>
      <c r="D54" s="70">
        <v>70</v>
      </c>
      <c r="E54" s="38" t="s">
        <v>24</v>
      </c>
      <c r="F54" s="82"/>
      <c r="G54" s="42"/>
    </row>
    <row r="55" spans="2:7" ht="15">
      <c r="B55" s="40" t="s">
        <v>53</v>
      </c>
      <c r="C55" s="19" t="s">
        <v>37</v>
      </c>
      <c r="D55" s="72">
        <v>100</v>
      </c>
      <c r="E55" s="38" t="s">
        <v>24</v>
      </c>
      <c r="F55" s="82"/>
      <c r="G55" s="42"/>
    </row>
    <row r="56" spans="2:7" ht="15">
      <c r="B56" s="40" t="s">
        <v>54</v>
      </c>
      <c r="C56" s="19" t="s">
        <v>38</v>
      </c>
      <c r="D56" s="72">
        <v>50</v>
      </c>
      <c r="E56" s="38" t="s">
        <v>24</v>
      </c>
      <c r="F56" s="82"/>
      <c r="G56" s="42"/>
    </row>
    <row r="57" spans="2:7" s="4" customFormat="1" ht="15">
      <c r="B57" s="40" t="s">
        <v>55</v>
      </c>
      <c r="C57" s="19" t="s">
        <v>70</v>
      </c>
      <c r="D57" s="72">
        <v>40</v>
      </c>
      <c r="E57" s="38" t="s">
        <v>24</v>
      </c>
      <c r="F57" s="82"/>
      <c r="G57" s="42"/>
    </row>
    <row r="58" spans="2:7" s="4" customFormat="1" ht="15">
      <c r="B58" s="40" t="s">
        <v>56</v>
      </c>
      <c r="C58" s="19" t="s">
        <v>66</v>
      </c>
      <c r="D58" s="72">
        <v>35</v>
      </c>
      <c r="E58" s="38" t="s">
        <v>24</v>
      </c>
      <c r="F58" s="82"/>
      <c r="G58" s="42"/>
    </row>
    <row r="59" spans="2:7" s="4" customFormat="1" ht="15">
      <c r="B59" s="40" t="s">
        <v>57</v>
      </c>
      <c r="C59" s="19" t="s">
        <v>73</v>
      </c>
      <c r="D59" s="72">
        <v>4</v>
      </c>
      <c r="E59" s="38" t="s">
        <v>24</v>
      </c>
      <c r="F59" s="82"/>
      <c r="G59" s="42"/>
    </row>
    <row r="60" spans="2:7" ht="15">
      <c r="B60" s="40" t="s">
        <v>58</v>
      </c>
      <c r="C60" s="19" t="s">
        <v>71</v>
      </c>
      <c r="D60" s="72">
        <v>5</v>
      </c>
      <c r="E60" s="38" t="s">
        <v>24</v>
      </c>
      <c r="F60" s="82"/>
      <c r="G60" s="42"/>
    </row>
    <row r="61" spans="2:7" ht="15">
      <c r="B61" s="125" t="s">
        <v>17</v>
      </c>
      <c r="C61" s="125"/>
      <c r="D61" s="125"/>
      <c r="E61" s="125"/>
      <c r="F61" s="125"/>
      <c r="G61" s="50">
        <f>SUM(G53:G60)</f>
        <v>0</v>
      </c>
    </row>
    <row r="62" spans="2:7" s="4" customFormat="1" ht="15">
      <c r="B62" s="142" t="s">
        <v>77</v>
      </c>
      <c r="C62" s="143"/>
      <c r="D62" s="143"/>
      <c r="E62" s="143"/>
      <c r="F62" s="144"/>
      <c r="G62" s="50">
        <f>G21+G29+G32+G44+G51+G61</f>
        <v>0</v>
      </c>
    </row>
    <row r="63" spans="2:7" s="4" customFormat="1" ht="15">
      <c r="B63" s="142" t="s">
        <v>280</v>
      </c>
      <c r="C63" s="143"/>
      <c r="D63" s="143"/>
      <c r="E63" s="143"/>
      <c r="F63" s="144"/>
      <c r="G63" s="50">
        <v>0</v>
      </c>
    </row>
    <row r="64" spans="2:7" s="4" customFormat="1" ht="15">
      <c r="B64" s="142" t="s">
        <v>78</v>
      </c>
      <c r="C64" s="143"/>
      <c r="D64" s="143"/>
      <c r="E64" s="143"/>
      <c r="F64" s="144"/>
      <c r="G64" s="50">
        <v>0</v>
      </c>
    </row>
    <row r="65" spans="2:8" ht="15" hidden="1">
      <c r="B65" s="175"/>
      <c r="C65" s="175"/>
      <c r="D65" s="175"/>
      <c r="E65" s="175"/>
      <c r="F65" s="175"/>
      <c r="G65" s="175"/>
      <c r="H65" s="12"/>
    </row>
    <row r="66" spans="2:7" ht="15" hidden="1">
      <c r="B66" s="175" t="s">
        <v>18</v>
      </c>
      <c r="C66" s="175"/>
      <c r="D66" s="175"/>
      <c r="E66" s="176"/>
      <c r="F66" s="176"/>
      <c r="G66" s="176"/>
    </row>
    <row r="67" spans="2:7" s="4" customFormat="1" ht="15">
      <c r="B67" s="28"/>
      <c r="C67" s="28"/>
      <c r="D67" s="28"/>
      <c r="E67" s="28"/>
      <c r="F67" s="28"/>
      <c r="G67" s="28"/>
    </row>
    <row r="68" spans="3:7" ht="60" customHeight="1">
      <c r="C68" s="13" t="s">
        <v>83</v>
      </c>
      <c r="D68" s="6"/>
      <c r="E68" s="122" t="s">
        <v>82</v>
      </c>
      <c r="F68" s="122"/>
      <c r="G68" s="122"/>
    </row>
    <row r="69" spans="3:7" ht="47.25" customHeight="1">
      <c r="C69" s="13"/>
      <c r="D69" s="6"/>
      <c r="E69" s="123" t="s">
        <v>286</v>
      </c>
      <c r="F69" s="124"/>
      <c r="G69" s="124"/>
    </row>
    <row r="70" spans="4:7" ht="15">
      <c r="D70" s="6"/>
      <c r="E70" s="7"/>
      <c r="F70" s="7"/>
      <c r="G70" s="7"/>
    </row>
    <row r="71" spans="4:7" ht="15">
      <c r="D71" s="6"/>
      <c r="E71" s="11"/>
      <c r="F71" s="11"/>
      <c r="G71" s="7"/>
    </row>
    <row r="72" spans="4:7" ht="15">
      <c r="D72" s="6"/>
      <c r="E72" s="156"/>
      <c r="F72" s="156"/>
      <c r="G72" s="7"/>
    </row>
    <row r="75" ht="15">
      <c r="J75" s="5"/>
    </row>
  </sheetData>
  <sheetProtection/>
  <mergeCells count="25">
    <mergeCell ref="A2:G2"/>
    <mergeCell ref="F1:G1"/>
    <mergeCell ref="B22:G22"/>
    <mergeCell ref="B51:F51"/>
    <mergeCell ref="B3:G3"/>
    <mergeCell ref="B29:F29"/>
    <mergeCell ref="C4:G4"/>
    <mergeCell ref="B21:F21"/>
    <mergeCell ref="B5:G5"/>
    <mergeCell ref="B7:G7"/>
    <mergeCell ref="B62:F62"/>
    <mergeCell ref="B30:G30"/>
    <mergeCell ref="B32:F32"/>
    <mergeCell ref="B33:G33"/>
    <mergeCell ref="B44:F44"/>
    <mergeCell ref="B63:F63"/>
    <mergeCell ref="B61:F61"/>
    <mergeCell ref="B52:G52"/>
    <mergeCell ref="B45:G45"/>
    <mergeCell ref="B64:F64"/>
    <mergeCell ref="E68:G68"/>
    <mergeCell ref="E69:G69"/>
    <mergeCell ref="E72:F72"/>
    <mergeCell ref="B65:G65"/>
    <mergeCell ref="B66:G66"/>
  </mergeCells>
  <printOptions/>
  <pageMargins left="0.03937007874015748" right="0.03937007874015748" top="0.15748031496062992" bottom="0" header="0.31496062992125984" footer="0.31496062992125984"/>
  <pageSetup fitToWidth="0" fitToHeight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Jarzyński</dc:creator>
  <cp:keywords/>
  <dc:description/>
  <cp:lastModifiedBy>Aniela Chomańska</cp:lastModifiedBy>
  <cp:lastPrinted>2020-07-30T08:54:16Z</cp:lastPrinted>
  <dcterms:created xsi:type="dcterms:W3CDTF">2018-09-11T08:21:26Z</dcterms:created>
  <dcterms:modified xsi:type="dcterms:W3CDTF">2020-07-31T05:07:49Z</dcterms:modified>
  <cp:category/>
  <cp:version/>
  <cp:contentType/>
  <cp:contentStatus/>
</cp:coreProperties>
</file>