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7DF9D876-E113-43A4-9328-369496914341}" xr6:coauthVersionLast="47" xr6:coauthVersionMax="47" xr10:uidLastSave="{00000000-0000-0000-0000-000000000000}"/>
  <bookViews>
    <workbookView xWindow="-120" yWindow="-120" windowWidth="24240" windowHeight="13140" firstSheet="2" activeTab="3" xr2:uid="{00000000-000D-0000-FFFF-FFFF00000000}"/>
  </bookViews>
  <sheets>
    <sheet name="szacowanie" sheetId="3" state="hidden" r:id="rId1"/>
    <sheet name="Rozliczenie  PZP" sheetId="4" state="hidden" r:id="rId2"/>
    <sheet name="Szcowanie wartości zamówienia" sheetId="5" r:id="rId3"/>
    <sheet name="Formularz asort. cenowy" sheetId="6" r:id="rId4"/>
  </sheets>
  <definedNames>
    <definedName name="_xlnm._FilterDatabase" localSheetId="0" hidden="1">szacowanie!$A$22:$I$35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6" l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8" i="6"/>
  <c r="F16" i="6"/>
  <c r="E13" i="5"/>
  <c r="D7" i="5" l="1"/>
  <c r="E12" i="5" s="1"/>
  <c r="F6" i="5"/>
  <c r="F7" i="5"/>
  <c r="E7" i="5"/>
  <c r="F5" i="5"/>
  <c r="I7" i="5"/>
  <c r="K6" i="5"/>
  <c r="K5" i="5"/>
  <c r="H7" i="5"/>
  <c r="G5" i="5"/>
  <c r="K8" i="5" l="1"/>
  <c r="G6" i="5"/>
  <c r="O37" i="3"/>
  <c r="G7" i="5" l="1"/>
  <c r="E9" i="5"/>
  <c r="P33" i="3"/>
  <c r="P34" i="3"/>
  <c r="O34" i="3"/>
  <c r="P31" i="3"/>
  <c r="P32" i="3"/>
  <c r="O31" i="3"/>
  <c r="O32" i="3"/>
  <c r="P26" i="3"/>
  <c r="P27" i="3"/>
  <c r="O26" i="3"/>
  <c r="O27" i="3"/>
  <c r="P25" i="3"/>
  <c r="O25" i="3"/>
  <c r="P29" i="3"/>
  <c r="O29" i="3"/>
  <c r="Q36" i="3"/>
  <c r="O33" i="3"/>
  <c r="P30" i="3"/>
  <c r="O30" i="3"/>
  <c r="P28" i="3"/>
  <c r="O28" i="3"/>
  <c r="R23" i="3"/>
  <c r="R36" i="3" s="1"/>
  <c r="P37" i="3" s="1"/>
  <c r="Q23" i="3"/>
  <c r="P22" i="3"/>
  <c r="O22" i="3"/>
  <c r="N29" i="3"/>
  <c r="N26" i="3"/>
  <c r="N33" i="3"/>
  <c r="N31" i="3"/>
  <c r="N34" i="3"/>
  <c r="N32" i="3"/>
  <c r="N30" i="3"/>
  <c r="N28" i="3"/>
  <c r="N27" i="3"/>
  <c r="N25" i="3"/>
  <c r="N24" i="3"/>
  <c r="N23" i="3"/>
  <c r="N22" i="3"/>
  <c r="N36" i="3" l="1"/>
  <c r="O36" i="3"/>
  <c r="O38" i="3" s="1"/>
  <c r="C6" i="4"/>
  <c r="B6" i="4"/>
  <c r="G31" i="3" l="1"/>
  <c r="G32" i="3"/>
  <c r="F31" i="3"/>
  <c r="F30" i="3" l="1"/>
  <c r="G30" i="3"/>
  <c r="I24" i="3"/>
  <c r="P24" i="3" s="1"/>
  <c r="P36" i="3" s="1"/>
  <c r="G24" i="3"/>
  <c r="F24" i="3"/>
  <c r="R38" i="3" l="1"/>
  <c r="P38" i="3"/>
  <c r="G25" i="3"/>
  <c r="G26" i="3"/>
  <c r="G27" i="3"/>
  <c r="F25" i="3" l="1"/>
  <c r="L25" i="3" s="1"/>
  <c r="F26" i="3"/>
  <c r="L26" i="3" s="1"/>
  <c r="G28" i="3" l="1"/>
  <c r="D36" i="3" l="1"/>
  <c r="L35" i="3" l="1"/>
  <c r="G23" i="3" l="1"/>
  <c r="H36" i="3"/>
  <c r="F28" i="3"/>
  <c r="L28" i="3" s="1"/>
  <c r="F23" i="3" l="1"/>
  <c r="L23" i="3" s="1"/>
  <c r="G29" i="3"/>
  <c r="G33" i="3"/>
  <c r="G34" i="3"/>
  <c r="F27" i="3" l="1"/>
  <c r="L27" i="3" s="1"/>
  <c r="F29" i="3"/>
  <c r="L29" i="3" s="1"/>
  <c r="L30" i="3"/>
  <c r="F32" i="3"/>
  <c r="L32" i="3" s="1"/>
  <c r="F33" i="3"/>
  <c r="F34" i="3"/>
  <c r="L34" i="3" s="1"/>
  <c r="G22" i="3"/>
  <c r="G36" i="3" l="1"/>
  <c r="L33" i="3"/>
  <c r="I36" i="3"/>
  <c r="F22" i="3"/>
  <c r="L22" i="3" s="1"/>
  <c r="L36" i="3" l="1"/>
  <c r="K38" i="3" s="1"/>
  <c r="F36" i="3"/>
  <c r="E36" i="3"/>
  <c r="E41" i="3" l="1"/>
  <c r="E42" i="3" s="1"/>
  <c r="N39" i="3"/>
  <c r="E37" i="3"/>
  <c r="E38" i="3" s="1"/>
</calcChain>
</file>

<file path=xl/sharedStrings.xml><?xml version="1.0" encoding="utf-8"?>
<sst xmlns="http://schemas.openxmlformats.org/spreadsheetml/2006/main" count="204" uniqueCount="192">
  <si>
    <t>Szacowanie wartości zamówienia</t>
  </si>
  <si>
    <t xml:space="preserve"> na zadanie pod nazwą :    „Zakup oleju opałowego jednostkom organizacyjnym Państwowego Gospodarstwa Wodnego Wody Polskie” z podziałem na części:</t>
  </si>
  <si>
    <t>cz. I</t>
  </si>
  <si>
    <t>Zakup oleju opałowego jednostkom organizacyjnym Państwowego Gospodarstwa Wodnego Wody Polskie RZGW w Białymstoku Zarząd Zlewni Białystok.</t>
  </si>
  <si>
    <t>cz. II</t>
  </si>
  <si>
    <t>Zakup oleju opałowego jednostkom organizacyjnym Państwowego Gospodarstwa Wodnego Wody Polskie RZGW w Białymstoku Zarząd Zlewni Giżycko.</t>
  </si>
  <si>
    <t>Zakup oleju opałowego jednostkom organizacyjnym Państwowego Gospodarstwa Wodnego Wody Polskie	 RZGW w Gliwicach.</t>
  </si>
  <si>
    <t>cz. IV</t>
  </si>
  <si>
    <t>Zakup oleju opałowego jednostkom organizacyjnym Państwowego Gospodarstwa Wodnego Wody Polskie RZGW Gdańsku Zarząd Zlewni Elbląg.</t>
  </si>
  <si>
    <t>cz. V</t>
  </si>
  <si>
    <t>Zakup oleju opałowego jednostkom organizacyjnym Państwowego Gospodarstwa Wodnego Wody Polskie RZGW Gdańsku Zarząd Zlewni Tczew.</t>
  </si>
  <si>
    <t>cz. VI</t>
  </si>
  <si>
    <t>Zakup oleju opałowego jednostkom organizacyjnym Państwowego Gospodarstwa Wodnego Wody Polskie RZGW Gdańsku Zarząd Zlewni Toruń.</t>
  </si>
  <si>
    <t>cz. VII</t>
  </si>
  <si>
    <t>Zakup oleju opałowego jednostkom organizacyjnym Państwowego Gospodarstwa Wodnego Wody Polskie RZGW w Krakowie Zarząd Zlewni Nowy Sącz.</t>
  </si>
  <si>
    <t>cz. VIII</t>
  </si>
  <si>
    <t>Zakup oleju opałowego jednostkom organizacyjnym Państwowego Gospodarstwa Wodnego Wody Polskie RZGW w Krakowie Zarząd Zlewni Kielce.</t>
  </si>
  <si>
    <t>cz. IX</t>
  </si>
  <si>
    <t>Zakup oleju opałowego jednostkom organizacyjnym Państwowego Gospodarstwa Wodnego Wody Polskie RZGW w Lublinie.</t>
  </si>
  <si>
    <t>cz. X</t>
  </si>
  <si>
    <t>Zakup oleju opałowego jednostkom organizacyjnym Państwowego Gospodarstwa `	Wodnego Wody Polskie	 RZGW w Poznaniu.</t>
  </si>
  <si>
    <t>cz. XI</t>
  </si>
  <si>
    <t>Zakup oleju opałowego jednostkom organizacyjnym Państwowego Gospodarstwa Wodnego Wody Polskie	 RZGW w Szczecinie.</t>
  </si>
  <si>
    <t>cz. XII</t>
  </si>
  <si>
    <t>Zakup oleju opałowego jednostkom organizacyjnym Państwowego Gospodarstwa Wodnego Wody Polskie RZGW w Warszawa.</t>
  </si>
  <si>
    <t>cz. XIII</t>
  </si>
  <si>
    <t>Zakup oleju opałowego jednostkom organizacyjnym Państwowego Gospodarstwa Wodnego Wody Polskie	 RZGW w Wrocław</t>
  </si>
  <si>
    <t>zostało dokonane w dniu 20,21,22,24.07.2020 w oparciu o analizę  firm zajmujących się sprzedażą  oleju opałowego,  rozeznanie cen rynkowych,  z 12 miesięcy poprzedzających  oszacowanie wartości zamówieniaz uwzględnieniem wskaźnika waloryzacji cen towarow i usług konsumpcyjnych ogółem za 2019 r.*</t>
  </si>
  <si>
    <t>Część</t>
  </si>
  <si>
    <t>Nazwa zadania</t>
  </si>
  <si>
    <t>Zarząd Zlewni</t>
  </si>
  <si>
    <t>Ilość [l]</t>
  </si>
  <si>
    <t>Szacunkowa wartość zamówienia netto w PLN*)</t>
  </si>
  <si>
    <t>Szacunkowa wartość zamówienia brutto w PLN*)</t>
  </si>
  <si>
    <t>Potwierdzenie zabezpieczenia finansowego brutto PLN 2020/2021</t>
  </si>
  <si>
    <t>Potwierdzenie zabezpieczenia finansowego brutto PLN 2020</t>
  </si>
  <si>
    <t>Potwierdzenie zabezpieczenia finansowego brutto PLN 2021</t>
  </si>
  <si>
    <t>EURO</t>
  </si>
  <si>
    <t>Środki własne</t>
  </si>
  <si>
    <t>I</t>
  </si>
  <si>
    <t>olej opałowy RZGW w Białymstoku ZZ Białystok</t>
  </si>
  <si>
    <t>Białystok</t>
  </si>
  <si>
    <t>II</t>
  </si>
  <si>
    <t>olej opałowy RZGW w Białymstoku ZZ Giżycko</t>
  </si>
  <si>
    <t>Giżycko</t>
  </si>
  <si>
    <t>III</t>
  </si>
  <si>
    <t>olej opałowy RZGW w Gliwicach</t>
  </si>
  <si>
    <t>BWP Racibórz Zbiornik Wodny  Kuźnica Warężyńska NW Racibórz</t>
  </si>
  <si>
    <t>IV</t>
  </si>
  <si>
    <t>olej opałowy RZGW w Gdańsku ZZ Elbląg</t>
  </si>
  <si>
    <t>Elbląg</t>
  </si>
  <si>
    <t>V</t>
  </si>
  <si>
    <t>olej opałowy RZGW w Gdańsku ZZ Tczew</t>
  </si>
  <si>
    <t>Tczew</t>
  </si>
  <si>
    <t>VI</t>
  </si>
  <si>
    <t>olej opałowy RZGW w Gdańsku ZZ Toruń</t>
  </si>
  <si>
    <t>Toruń</t>
  </si>
  <si>
    <t>VII</t>
  </si>
  <si>
    <t>olej opałowy RZGW w Krakowie ZZ Nowy Sącz</t>
  </si>
  <si>
    <t>Nowy Sącz</t>
  </si>
  <si>
    <t>VIII</t>
  </si>
  <si>
    <t>olej opałowy RZGW w Krakowie ZZ Kielce</t>
  </si>
  <si>
    <t>Kielce</t>
  </si>
  <si>
    <t>IX</t>
  </si>
  <si>
    <t>olej opałowy RZGW w Lublinie</t>
  </si>
  <si>
    <t>Zamość</t>
  </si>
  <si>
    <t>X</t>
  </si>
  <si>
    <t>olej opałowy RZGW w Poznaniu</t>
  </si>
  <si>
    <t>XI</t>
  </si>
  <si>
    <t>olej opałowy RZGW w RZGW w Szczecinie.</t>
  </si>
  <si>
    <t>Szczecin</t>
  </si>
  <si>
    <t>XII</t>
  </si>
  <si>
    <t>olej opałowy RZGW w Warszawa</t>
  </si>
  <si>
    <t>Włocłwek</t>
  </si>
  <si>
    <t>XIII</t>
  </si>
  <si>
    <t>olej opałowy RZGW w Wrocław</t>
  </si>
  <si>
    <t>Razem w PLN</t>
  </si>
  <si>
    <t>vat 23%</t>
  </si>
  <si>
    <t>Suma w PLN</t>
  </si>
  <si>
    <t>*) Wartość zamówienia należy oszacować zgodnie z postanowieniami art. 32-35 ustawy PZP</t>
  </si>
  <si>
    <t>Wartość zamówienia netto:</t>
  </si>
  <si>
    <t>Wartość zamówienia EURO:</t>
  </si>
  <si>
    <t>Sporządził:  ….........................</t>
  </si>
  <si>
    <t>zatwierdził: …........................................</t>
  </si>
  <si>
    <t>(data, podpis)</t>
  </si>
  <si>
    <r>
      <rPr>
        <u/>
        <sz val="12"/>
        <color theme="8"/>
        <rFont val="Calibri"/>
        <family val="2"/>
        <scheme val="minor"/>
      </rPr>
      <t>Rozpilczenie poz. 4 planu</t>
    </r>
    <r>
      <rPr>
        <u/>
        <sz val="12"/>
        <color theme="1"/>
        <rFont val="Calibri"/>
        <family val="2"/>
        <scheme val="minor"/>
      </rPr>
      <t xml:space="preserve"> PZP: Zakup oleju opałowego jednostkom organizacyjnym PGW WP </t>
    </r>
  </si>
  <si>
    <t>Wartość netto PLN</t>
  </si>
  <si>
    <t>Wartość netto PLN w planie PZP Zakup opału</t>
  </si>
  <si>
    <t>wartość szacunkowa  netto  PLN: Dostawa węgla …</t>
  </si>
  <si>
    <t>wartość szacunkowa  netto  PLN: Zakup oleju …</t>
  </si>
  <si>
    <t>Łącznie wartość szacumkowa opału</t>
  </si>
  <si>
    <t>Sporządził:  Anna Bajko</t>
  </si>
  <si>
    <t>Potwierdzenie zabezpieczenia finansowego brutto PLN 2022/2023</t>
  </si>
  <si>
    <t>Potwierdzenie zabezpieczenia finansowego brutto PLN 2022</t>
  </si>
  <si>
    <t>Potwierdzenie zabezpieczenia finansowego brutto PLN 2023</t>
  </si>
  <si>
    <r>
      <rPr>
        <sz val="11"/>
        <color theme="1"/>
        <rFont val="Calibri"/>
        <family val="2"/>
        <charset val="238"/>
        <scheme val="minor"/>
      </rPr>
      <t xml:space="preserve"> na zadanie pod nazwą :</t>
    </r>
    <r>
      <rPr>
        <b/>
        <sz val="11"/>
        <color theme="1"/>
        <rFont val="Calibri"/>
        <family val="2"/>
        <charset val="238"/>
        <scheme val="minor"/>
      </rPr>
      <t xml:space="preserve">    Dostawy armatury i artykułów hydraulicznych i wod-kan. na potrzeby RZGW w Białymstoku </t>
    </r>
  </si>
  <si>
    <t>Dostawy armatury i artykułów hydraulicznych i wod-kan. na potrzeby RZGW w Białymstoku  ZZ Giżycko</t>
  </si>
  <si>
    <t>Dostawy armatury i artykułów hydraulicznych i wod-kan. na potrzeby RZGW w Białymstoku  ZZ Ostrołęka</t>
  </si>
  <si>
    <t xml:space="preserve"> szacunkowa cena netto w PLN</t>
  </si>
  <si>
    <t>Szacunkowa wartość zamówienia brutto w PLN</t>
  </si>
  <si>
    <t>Szacunkowa wartość zamówienia w EURO</t>
  </si>
  <si>
    <t>Wartość zamówienia brutto:</t>
  </si>
  <si>
    <t>Zestawienie potwierdzenia finansowania</t>
  </si>
  <si>
    <t xml:space="preserve"> Białystok: 21.05.2022 r.</t>
  </si>
  <si>
    <t>Lp.</t>
  </si>
  <si>
    <t>Przedmiot zamówienia</t>
  </si>
  <si>
    <t>Specyfikacja</t>
  </si>
  <si>
    <t xml:space="preserve"> ilość </t>
  </si>
  <si>
    <t>Cena jednostkowa netto [PLN]</t>
  </si>
  <si>
    <t>1.</t>
  </si>
  <si>
    <t>2.</t>
  </si>
  <si>
    <t>3.</t>
  </si>
  <si>
    <t>4.</t>
  </si>
  <si>
    <t>5.</t>
  </si>
  <si>
    <t>6.</t>
  </si>
  <si>
    <t>netto [PLN]:</t>
  </si>
  <si>
    <t>…% VAT [PLN]:</t>
  </si>
  <si>
    <t>brutto [PLN]:</t>
  </si>
  <si>
    <t>Dnia: ….....................</t>
  </si>
  <si>
    <t>Automat spłukujący</t>
  </si>
  <si>
    <t>Standardowy zawór do spłuczek WC o masywnej konstrukcji, z dźwignią i przyłączem 3/4", chrom</t>
  </si>
  <si>
    <t xml:space="preserve"> Moc min.   3,5 KW sprawność grzewcza min. 98%  ,bateria mosiężna,niklowana        
    Napięcie zasilania: 230V 50Hz
    Pobór prądu: 15,2A
    Moc ogrzewacza: 3500W
    Maksymalne ciśnienie wody na wejściu: 0,65MPa
    Minimalne ciśnienie wody na wejściu: 0,04MPa
    Ciśnienie na wyjściu: 0Bar
    Minimalna rezystywność wody przy 15°C: 1300 Ωcm
    Stopień ochrony: IP25
    Przepływ wody przy którym następuje załączenie (około): 1,2l/min
    Klasa efektywności energetycznej: A                                               </t>
  </si>
  <si>
    <t xml:space="preserve">Głowice do baterii                                                                                                                                          </t>
  </si>
  <si>
    <t xml:space="preserve">KFA* ø 15 (na śrubę ) </t>
  </si>
  <si>
    <t xml:space="preserve">Wężyk do spłuczki                                                                                         </t>
  </si>
  <si>
    <t xml:space="preserve">ø 15x15  L-40      </t>
  </si>
  <si>
    <t xml:space="preserve">Głowice do zaworów przelotowych wodociągowych           </t>
  </si>
  <si>
    <t xml:space="preserve">M-83 ø 15 z dławicą dociskową sześciokątną  </t>
  </si>
  <si>
    <t xml:space="preserve">Głowice do zaworów przelotowych wodociągowych </t>
  </si>
  <si>
    <t xml:space="preserve">M-83 ø 20 z dławicą dociskową sześciokątną </t>
  </si>
  <si>
    <t>7.</t>
  </si>
  <si>
    <t xml:space="preserve">Uszczelki stożkowe do dolnopłuka </t>
  </si>
  <si>
    <t xml:space="preserve">pakowane po 2 sztuki                                                          średnica wewnętrzna 50 mm          
Uszczelka 50 mm
Uszczelka 50 mm 
    Szerokość (w cm): 5
    Średnica zewnętrzna (w mm): 50
    Średnica wewnętrzna (w mm): 44
    Materiał wykonania: Guma
                                 </t>
  </si>
  <si>
    <t>8.</t>
  </si>
  <si>
    <t xml:space="preserve">Wylewki zlewozmywakowe                                                                                </t>
  </si>
  <si>
    <t>ø ¾  L-20      
    Wylewka wykonana z MOSIĄDZU
    pasuje do baterii zlewozmywakowych lub umywalkowych
    Kolor - CHROM
    WYLEWKA OBROTOWA
    Gwint 3/4 cala
    Wylewka wyposażona w wymienny perlator napowietrzający wodę (22*1)
    Posiada atesty PZH
    wysokość: 26cm, zasięg: 19cm</t>
  </si>
  <si>
    <t>9.</t>
  </si>
  <si>
    <t>Zawór spustowy, do umywalek z przelewem</t>
  </si>
  <si>
    <t>10.</t>
  </si>
  <si>
    <t xml:space="preserve">Średnica zaworu 	1/2" x 1/2"   , Obszary zastosowania 	armatura wodna
Ciśnienie robocze 	16 bar
Maksymalna temperatura robocza 95°C </t>
  </si>
  <si>
    <t>11.</t>
  </si>
  <si>
    <t xml:space="preserve">Kolano PCV WAVIN* lub równoważne                       </t>
  </si>
  <si>
    <t xml:space="preserve">do kanalizacji zewnętrznych  ,  Średnica: Ø160
    Kąt: 30° Sztywność obwodowa: SN4
    Klasa: N,  Materiał: PVC - Polichlorek winylu
    Kolor: pomarańczowy                          </t>
  </si>
  <si>
    <t>12.</t>
  </si>
  <si>
    <t xml:space="preserve">Rączka (słuchawka) do baterii natryskowej z wężykiem                                                                            </t>
  </si>
  <si>
    <t xml:space="preserve">    Kolor- CHROM / POŁYSK
    długość węża - 150cm
    słuchawka wymiary :  długość-25cm / szerokość- 8,5cm
    uchwyt słuchawkowy : rozstaw otworów montażowych 54mm</t>
  </si>
  <si>
    <t>13.</t>
  </si>
  <si>
    <t xml:space="preserve">Pokrętło do baterii z głowicą (komplet)                                                             </t>
  </si>
  <si>
    <t>POKRĘTŁO 4 KĄTNE DO CIEPŁEJ WODY PLUS GŁOWICZKA DO BATERII 1/2 CALA POKRĘTŁO 4 KĄTNE DO ZIMNEJ WODY PLUS GŁOWICZKA DO BATERII 1/2 CALA.</t>
  </si>
  <si>
    <t>14.</t>
  </si>
  <si>
    <t xml:space="preserve">Syfon umywalkowy                                                                      </t>
  </si>
  <si>
    <t xml:space="preserve"> plastikowy z plastikowym sitkiem, uniwersalny, biały,   syfon butelkowy 1 1/4" x 32 VIEGA 5726PL z tworzywa sztucznego do umywalki              </t>
  </si>
  <si>
    <t>15.</t>
  </si>
  <si>
    <t xml:space="preserve">Zawór pływakowy ø 15                                                                              </t>
  </si>
  <si>
    <t xml:space="preserve"> Gwint przyłącza : 1/2"
Temperatura pracy : do 100℃
Ciśnienie pracy : 0 - 6 Bar
Przepływ : 24 litrów na minutę przy ciśnieniu 1 bar
Przepływ KV = 1,44 (m3 na godzinę przy 1 bar)</t>
  </si>
  <si>
    <t>16.</t>
  </si>
  <si>
    <t xml:space="preserve">Syfon zlewozmywakowy                                                                     </t>
  </si>
  <si>
    <t xml:space="preserve">Główne cechy:
- Kolor: Biały
- Materiał: Tworzywo
- Bez spustu
Dane techniczne:
- Wymiar: 1.1/2”x40mm                                                                    z napowietrznikiem, </t>
  </si>
  <si>
    <t>17.</t>
  </si>
  <si>
    <t xml:space="preserve">Syfon zlewowy </t>
  </si>
  <si>
    <t>Syfon do zlewu 1-komorowego bez spustu,     
    Montowany z nakrętką z uszczelką pod umywalkę z podłączeniem do ściany
    Cztery nakrętki 1 1/4</t>
  </si>
  <si>
    <t>18.</t>
  </si>
  <si>
    <t>Zawór spustowy spłuczki WC START/STOP spłukujący</t>
  </si>
  <si>
    <t xml:space="preserve">  Zawór z  funkcją START STOP. Czyli po pierwszym wciśnięciu woda spłukuje, po drugim wciśnięciu zatrzymujemy opróżnianie zbiornika. Mechanizm umożliwia montaż w otworach pokrywy spłuczki 38 mm. Zawór przeznaczony do kompaktów o wysokości wewnętrznej od 328 mm do 380mm
i minimalnym poziomie napełnienia 180 mm</t>
  </si>
  <si>
    <t>19.</t>
  </si>
  <si>
    <t>Bateria natryskowa  prysznicowa ścienna</t>
  </si>
  <si>
    <t>Dane techniczne
z natryskiem punktowym
regulator ceramiczny
montaż naścienny
przyłącze mimośrodowe G1/2 rozstaw 150 ± 20 mm
podłączenie natrysku G1/2
chrom</t>
  </si>
  <si>
    <t>20.</t>
  </si>
  <si>
    <t>sylikon sanitarny 280-300 ml</t>
  </si>
  <si>
    <t>Silikon sanitarny do spoinowania i fugowania materiałów takich jak: szkło, ceramika, aluminium, 
Zastosowanie
- Uszczelnianie spoin w pomieszczeniach o dużej wilgotności.
- Fugi między wanną, umywalką, zlewozmywakiem, kabiną prysznicową a ścianą.
- Uszczelnianie instalacji wodociągowo-kanalizacyjnych. Bezbarwny</t>
  </si>
  <si>
    <t>21.</t>
  </si>
  <si>
    <t>Zawór spustowy kulowy 1/2 cala</t>
  </si>
  <si>
    <t>ZAWÓR SPUSTOWY KULOWY 1/2 CALA
ze złączką i motylkiem
Zawór do napełniania lub upuszczania wody z instalacji wodnej.
Ciśnienie nominalne: 10 bar (PN10)</t>
  </si>
  <si>
    <t>22.</t>
  </si>
  <si>
    <t>Bateria STANDARD umywalkowa ścienna C 160 uchwyt czworokatny</t>
  </si>
  <si>
    <t xml:space="preserve">
    Kolor: chrom,  Montaż: 2-otworowy
    Typ: ścienna, Materiał: mosiądz
    Element Sterujący: głowica suwakowa
    Napowietrzacz: tak
    Przepływ Wody [L/Min]: 15
    Ciśnienie Robocze [Atm]: 3
    Temperatura Wody [°C] Maks.: 90
    Wylewka: obrotowa
    Długość Wylewki [Mm]: 160
    Rodzaj Uchwytu: czworokątny chromowany</t>
  </si>
  <si>
    <t>23.</t>
  </si>
  <si>
    <t>Bateria umywalkowa trójdrożna z wylewką 210mm </t>
  </si>
  <si>
    <t xml:space="preserve">
Typ baterii:  trójdrożna do OW-5B / OW-10B
Długość:
wylewka z baterią - max 210 mm
wylewka  165 mm -175 mm
gwinty przyłączeniowe króćców baterii -  zacisk na rurki  3/8"
gwint na korpusie 3/4"
gwint przyłączeniowy do instalacji 1/2"</t>
  </si>
  <si>
    <t>24.</t>
  </si>
  <si>
    <t xml:space="preserve">Bateria jednouchwytowa, ścienna z ruchomą wylewką </t>
  </si>
  <si>
    <t xml:space="preserve">
Typ baterii: jednouchwytowa
Typ montażu: ścienna,
Rodzaj wylewki: ruchoma (zasieg wylewki -20 cm)
Napowietrzacz antykamienny,
Klasa przepływu A
Grupa akustyczna II.
Maksymalne ciśnienie pracy	10 bar
Maksymalna temperatura pracy    	90 °C
</t>
  </si>
  <si>
    <t>25.</t>
  </si>
  <si>
    <t xml:space="preserve">Deska sedesowa </t>
  </si>
  <si>
    <t xml:space="preserve">
Typ: wolnoopadająca, wypinana
Szerokość: 35,5 - 38 cm
Zakres długości deski:42- 46cm
Waga: 1,8 - 1,9 kg
Kolor: biały
kształ deski: owalny
zawiasy metalowe</t>
  </si>
  <si>
    <t xml:space="preserve">Przepływowy, elektryczny  ogrzewacz wody </t>
  </si>
  <si>
    <t>Uwaga:</t>
  </si>
  <si>
    <t xml:space="preserve">  zamykany na zatrzask klik-klak, grzybek: mały, Materiał: ABS
    Kształt: okrągły, Wykończenie: chrom Przelew: tak</t>
  </si>
  <si>
    <t xml:space="preserve">Zawór kątowy grzybkowy                                            </t>
  </si>
  <si>
    <r>
      <rPr>
        <b/>
        <sz val="11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Dostawy armatury i artykułów hydraulicznych i wod-kan. na potrzeby RZGW w Białymstoku </t>
    </r>
  </si>
  <si>
    <r>
      <t xml:space="preserve">Wartość netto [PLN] 
</t>
    </r>
    <r>
      <rPr>
        <sz val="11"/>
        <color theme="1"/>
        <rFont val="Calibri"/>
        <family val="2"/>
        <charset val="238"/>
        <scheme val="minor"/>
      </rPr>
      <t>(kol.4 x kol.5)</t>
    </r>
  </si>
  <si>
    <t>Załącznik nr 3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</si>
</sst>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0000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9"/>
      <color rgb="FFFF0000"/>
      <name val="Calibri"/>
      <family val="2"/>
      <scheme val="minor"/>
    </font>
    <font>
      <b/>
      <i/>
      <sz val="10"/>
      <color theme="4" tint="-0.249977111117893"/>
      <name val="Calibri Light"/>
      <family val="2"/>
      <charset val="238"/>
      <scheme val="major"/>
    </font>
    <font>
      <b/>
      <i/>
      <sz val="10"/>
      <color rgb="FF7030A0"/>
      <name val="Calibri Light"/>
      <family val="2"/>
      <charset val="238"/>
      <scheme val="major"/>
    </font>
    <font>
      <b/>
      <i/>
      <sz val="11"/>
      <color theme="4" tint="-0.249977111117893"/>
      <name val="Calibri Light"/>
      <family val="2"/>
      <charset val="238"/>
      <scheme val="major"/>
    </font>
    <font>
      <b/>
      <i/>
      <sz val="11"/>
      <color rgb="FF7030A0"/>
      <name val="Calibri Light"/>
      <family val="2"/>
      <charset val="238"/>
      <scheme val="major"/>
    </font>
    <font>
      <b/>
      <i/>
      <sz val="11"/>
      <color theme="1"/>
      <name val="Calibri Light"/>
      <family val="2"/>
      <charset val="238"/>
      <scheme val="maj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8"/>
      <name val="Calibri"/>
      <family val="2"/>
      <charset val="238"/>
      <scheme val="minor"/>
    </font>
    <font>
      <u/>
      <sz val="12"/>
      <color theme="1"/>
      <name val="Calibri"/>
      <family val="2"/>
      <scheme val="minor"/>
    </font>
    <font>
      <u/>
      <sz val="12"/>
      <color theme="8"/>
      <name val="Calibri"/>
      <family val="2"/>
      <scheme val="minor"/>
    </font>
    <font>
      <b/>
      <i/>
      <sz val="11"/>
      <color theme="8" tint="-0.249977111117893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000000"/>
      <name val="Luxi Sans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2B2B2B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61D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30" fillId="0" borderId="0" applyBorder="0" applyProtection="0"/>
    <xf numFmtId="0" fontId="31" fillId="0" borderId="0"/>
  </cellStyleXfs>
  <cellXfs count="206">
    <xf numFmtId="0" fontId="0" fillId="0" borderId="0" xfId="0"/>
    <xf numFmtId="4" fontId="0" fillId="0" borderId="0" xfId="0" applyNumberFormat="1"/>
    <xf numFmtId="4" fontId="6" fillId="0" borderId="1" xfId="0" applyNumberFormat="1" applyFont="1" applyBorder="1"/>
    <xf numFmtId="4" fontId="6" fillId="0" borderId="0" xfId="0" applyNumberFormat="1" applyFont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/>
    <xf numFmtId="4" fontId="6" fillId="3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/>
    <xf numFmtId="4" fontId="8" fillId="0" borderId="1" xfId="0" applyNumberFormat="1" applyFont="1" applyBorder="1"/>
    <xf numFmtId="0" fontId="9" fillId="0" borderId="0" xfId="0" applyFont="1"/>
    <xf numFmtId="4" fontId="14" fillId="3" borderId="1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wrapText="1"/>
    </xf>
    <xf numFmtId="0" fontId="7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0" borderId="0" xfId="0" applyNumberFormat="1" applyFont="1"/>
    <xf numFmtId="0" fontId="18" fillId="0" borderId="0" xfId="0" applyFont="1"/>
    <xf numFmtId="4" fontId="0" fillId="0" borderId="0" xfId="0" applyNumberFormat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9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4" fontId="12" fillId="4" borderId="1" xfId="0" applyNumberFormat="1" applyFont="1" applyFill="1" applyBorder="1" applyAlignment="1">
      <alignment vertical="center"/>
    </xf>
    <xf numFmtId="4" fontId="13" fillId="4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0" fontId="21" fillId="0" borderId="5" xfId="0" applyFont="1" applyBorder="1" applyAlignment="1">
      <alignment vertical="center"/>
    </xf>
    <xf numFmtId="4" fontId="22" fillId="0" borderId="0" xfId="0" applyNumberFormat="1" applyFont="1"/>
    <xf numFmtId="0" fontId="22" fillId="0" borderId="0" xfId="0" applyFont="1"/>
    <xf numFmtId="4" fontId="24" fillId="0" borderId="0" xfId="0" applyNumberFormat="1" applyFont="1"/>
    <xf numFmtId="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27" fillId="0" borderId="1" xfId="0" applyNumberFormat="1" applyFont="1" applyBorder="1"/>
    <xf numFmtId="0" fontId="27" fillId="0" borderId="0" xfId="0" applyFont="1"/>
    <xf numFmtId="4" fontId="27" fillId="0" borderId="0" xfId="0" applyNumberFormat="1" applyFont="1"/>
    <xf numFmtId="0" fontId="0" fillId="2" borderId="1" xfId="0" applyFill="1" applyBorder="1"/>
    <xf numFmtId="4" fontId="27" fillId="0" borderId="0" xfId="0" applyNumberFormat="1" applyFont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18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4" fontId="12" fillId="4" borderId="3" xfId="0" applyNumberFormat="1" applyFont="1" applyFill="1" applyBorder="1" applyAlignment="1">
      <alignment horizontal="right" vertical="center"/>
    </xf>
    <xf numFmtId="4" fontId="13" fillId="4" borderId="3" xfId="0" applyNumberFormat="1" applyFont="1" applyFill="1" applyBorder="1" applyAlignment="1">
      <alignment vertical="center"/>
    </xf>
    <xf numFmtId="4" fontId="8" fillId="2" borderId="3" xfId="0" applyNumberFormat="1" applyFont="1" applyFill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9" fillId="2" borderId="1" xfId="0" applyFont="1" applyFill="1" applyBorder="1" applyAlignment="1">
      <alignment vertical="center" wrapText="1"/>
    </xf>
    <xf numFmtId="165" fontId="29" fillId="0" borderId="1" xfId="1" applyFont="1" applyBorder="1" applyAlignment="1" applyProtection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2" borderId="1" xfId="2" applyFont="1" applyFill="1" applyBorder="1" applyAlignment="1">
      <alignment horizontal="left" vertical="center" wrapText="1"/>
    </xf>
    <xf numFmtId="0" fontId="29" fillId="0" borderId="1" xfId="2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vertical="center" wrapText="1"/>
    </xf>
    <xf numFmtId="4" fontId="33" fillId="4" borderId="1" xfId="0" applyNumberFormat="1" applyFont="1" applyFill="1" applyBorder="1" applyAlignment="1">
      <alignment horizontal="center" vertical="center"/>
    </xf>
    <xf numFmtId="4" fontId="33" fillId="4" borderId="1" xfId="0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4" fontId="20" fillId="0" borderId="1" xfId="1" applyNumberFormat="1" applyFont="1" applyBorder="1" applyAlignment="1" applyProtection="1">
      <alignment horizontal="left" vertical="center"/>
    </xf>
    <xf numFmtId="4" fontId="34" fillId="0" borderId="1" xfId="1" applyNumberFormat="1" applyFont="1" applyBorder="1" applyAlignment="1" applyProtection="1">
      <alignment horizontal="left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/>
    <xf numFmtId="0" fontId="16" fillId="0" borderId="1" xfId="0" applyFont="1" applyBorder="1"/>
    <xf numFmtId="0" fontId="16" fillId="0" borderId="0" xfId="0" applyFont="1" applyAlignment="1">
      <alignment horizontal="right"/>
    </xf>
    <xf numFmtId="0" fontId="16" fillId="0" borderId="0" xfId="0" applyFont="1"/>
    <xf numFmtId="0" fontId="29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justify" vertical="center" wrapText="1"/>
    </xf>
    <xf numFmtId="165" fontId="36" fillId="0" borderId="1" xfId="1" applyFont="1" applyBorder="1" applyAlignment="1" applyProtection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165" fontId="37" fillId="2" borderId="1" xfId="0" applyNumberFormat="1" applyFont="1" applyFill="1" applyBorder="1" applyAlignment="1">
      <alignment horizontal="center" vertical="center"/>
    </xf>
    <xf numFmtId="0" fontId="37" fillId="2" borderId="0" xfId="0" applyFont="1" applyFill="1"/>
    <xf numFmtId="0" fontId="35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38" fillId="2" borderId="1" xfId="2" applyFont="1" applyFill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164" fontId="29" fillId="0" borderId="1" xfId="0" applyNumberFormat="1" applyFont="1" applyBorder="1" applyAlignment="1">
      <alignment horizontal="center" vertical="center"/>
    </xf>
    <xf numFmtId="0" fontId="37" fillId="0" borderId="0" xfId="0" applyFont="1"/>
    <xf numFmtId="165" fontId="41" fillId="0" borderId="1" xfId="1" applyFont="1" applyBorder="1" applyAlignment="1" applyProtection="1">
      <alignment horizontal="left" vertical="center" wrapText="1"/>
    </xf>
    <xf numFmtId="0" fontId="42" fillId="0" borderId="1" xfId="0" applyFont="1" applyBorder="1" applyAlignment="1">
      <alignment horizontal="justify" vertical="center" wrapText="1"/>
    </xf>
    <xf numFmtId="0" fontId="43" fillId="0" borderId="0" xfId="0" applyFont="1"/>
    <xf numFmtId="164" fontId="43" fillId="0" borderId="0" xfId="0" applyNumberFormat="1" applyFont="1"/>
    <xf numFmtId="0" fontId="17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right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4" fontId="12" fillId="3" borderId="2" xfId="0" applyNumberFormat="1" applyFont="1" applyFill="1" applyBorder="1" applyAlignment="1">
      <alignment horizontal="right" vertical="center"/>
    </xf>
    <xf numFmtId="4" fontId="12" fillId="3" borderId="3" xfId="0" applyNumberFormat="1" applyFont="1" applyFill="1" applyBorder="1" applyAlignment="1">
      <alignment horizontal="right" vertical="center"/>
    </xf>
    <xf numFmtId="4" fontId="13" fillId="3" borderId="2" xfId="0" applyNumberFormat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center"/>
    </xf>
  </cellXfs>
  <cellStyles count="3">
    <cellStyle name="Normalny" xfId="0" builtinId="0"/>
    <cellStyle name="Normalny 2" xfId="2" xr:uid="{1303E820-5D2B-4584-988B-FD7019A180A0}"/>
    <cellStyle name="Normalny_Arkusz1" xfId="1" xr:uid="{2BAE1D27-1E3F-4A52-A56C-CDEAB8D568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123264</xdr:colOff>
      <xdr:row>0</xdr:row>
      <xdr:rowOff>22411</xdr:rowOff>
    </xdr:from>
    <xdr:to>
      <xdr:col>2</xdr:col>
      <xdr:colOff>1140104</xdr:colOff>
      <xdr:row>4</xdr:row>
      <xdr:rowOff>75751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B5C8AA-63FE-4B55-99A9-D49A43088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59" y="26221"/>
          <a:ext cx="2698955" cy="81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78ED9-F532-47FC-8356-7499C4A8823F}">
  <sheetPr>
    <pageSetUpPr fitToPage="1"/>
  </sheetPr>
  <dimension ref="A2:S48"/>
  <sheetViews>
    <sheetView workbookViewId="0">
      <selection sqref="A1:I47"/>
    </sheetView>
  </sheetViews>
  <sheetFormatPr defaultRowHeight="15"/>
  <cols>
    <col min="1" max="1" width="7" style="18" customWidth="1"/>
    <col min="2" max="2" width="37" customWidth="1"/>
    <col min="3" max="3" width="14.5703125" style="48" customWidth="1"/>
    <col min="4" max="4" width="12.140625" customWidth="1"/>
    <col min="5" max="5" width="17.5703125" style="24" customWidth="1"/>
    <col min="6" max="6" width="14.42578125" style="24" customWidth="1"/>
    <col min="7" max="7" width="21.140625" style="38" customWidth="1"/>
    <col min="8" max="8" width="15.28515625" style="24" customWidth="1"/>
    <col min="9" max="9" width="19.5703125" style="24" customWidth="1"/>
    <col min="10" max="10" width="20.42578125" hidden="1" customWidth="1"/>
    <col min="11" max="11" width="14.140625" hidden="1" customWidth="1"/>
    <col min="12" max="12" width="11.5703125" hidden="1" customWidth="1"/>
    <col min="13" max="13" width="12.7109375" hidden="1" customWidth="1"/>
    <col min="14" max="14" width="14.28515625" customWidth="1"/>
    <col min="15" max="15" width="12.140625" style="77" customWidth="1"/>
    <col min="16" max="16" width="10.42578125" style="77" customWidth="1"/>
    <col min="17" max="17" width="9.5703125" bestFit="1" customWidth="1"/>
    <col min="18" max="18" width="12.28515625" customWidth="1"/>
  </cols>
  <sheetData>
    <row r="2" spans="1:16" ht="19.5" customHeight="1">
      <c r="A2" s="162" t="s">
        <v>0</v>
      </c>
      <c r="B2" s="162"/>
      <c r="C2" s="162"/>
      <c r="D2" s="162"/>
      <c r="E2" s="162"/>
      <c r="F2" s="162"/>
      <c r="G2" s="162"/>
      <c r="H2" s="162"/>
      <c r="I2" s="162"/>
    </row>
    <row r="3" spans="1:16" ht="38.25" customHeight="1">
      <c r="A3" s="162" t="s">
        <v>1</v>
      </c>
      <c r="B3" s="162"/>
      <c r="C3" s="162"/>
      <c r="D3" s="162"/>
      <c r="E3" s="162"/>
      <c r="F3" s="162"/>
      <c r="G3" s="162"/>
      <c r="H3" s="162"/>
      <c r="I3" s="162"/>
    </row>
    <row r="5" spans="1:16" s="23" customFormat="1" ht="30" customHeight="1">
      <c r="A5" s="25" t="s">
        <v>2</v>
      </c>
      <c r="B5" s="161" t="s">
        <v>3</v>
      </c>
      <c r="C5" s="161"/>
      <c r="D5" s="161"/>
      <c r="E5" s="161"/>
      <c r="F5" s="161"/>
      <c r="G5" s="161"/>
      <c r="H5" s="161"/>
      <c r="I5" s="161"/>
      <c r="O5" s="77"/>
      <c r="P5" s="77"/>
    </row>
    <row r="6" spans="1:16" s="23" customFormat="1" ht="30" customHeight="1">
      <c r="A6" s="25" t="s">
        <v>4</v>
      </c>
      <c r="B6" s="161" t="s">
        <v>5</v>
      </c>
      <c r="C6" s="161"/>
      <c r="D6" s="161"/>
      <c r="E6" s="161"/>
      <c r="F6" s="161"/>
      <c r="G6" s="161"/>
      <c r="H6" s="161"/>
      <c r="I6" s="161"/>
      <c r="O6" s="77"/>
      <c r="P6" s="77"/>
    </row>
    <row r="7" spans="1:16" s="23" customFormat="1" ht="30" customHeight="1">
      <c r="A7" s="25" t="s">
        <v>4</v>
      </c>
      <c r="B7" s="161" t="s">
        <v>6</v>
      </c>
      <c r="C7" s="161"/>
      <c r="D7" s="161"/>
      <c r="E7" s="161"/>
      <c r="F7" s="161"/>
      <c r="G7" s="161"/>
      <c r="H7" s="161"/>
      <c r="I7" s="161"/>
      <c r="O7" s="77"/>
      <c r="P7" s="77"/>
    </row>
    <row r="8" spans="1:16" s="18" customFormat="1" ht="30" customHeight="1">
      <c r="A8" s="25" t="s">
        <v>7</v>
      </c>
      <c r="B8" s="161" t="s">
        <v>8</v>
      </c>
      <c r="C8" s="161"/>
      <c r="D8" s="161"/>
      <c r="E8" s="161"/>
      <c r="F8" s="161"/>
      <c r="G8" s="161"/>
      <c r="H8" s="161"/>
      <c r="I8" s="161"/>
    </row>
    <row r="9" spans="1:16" s="20" customFormat="1" ht="30" customHeight="1">
      <c r="A9" s="25" t="s">
        <v>9</v>
      </c>
      <c r="B9" s="161" t="s">
        <v>10</v>
      </c>
      <c r="C9" s="161"/>
      <c r="D9" s="161"/>
      <c r="E9" s="161"/>
      <c r="F9" s="161"/>
      <c r="G9" s="161"/>
      <c r="H9" s="161"/>
      <c r="I9" s="161"/>
      <c r="O9" s="18"/>
      <c r="P9" s="18"/>
    </row>
    <row r="10" spans="1:16" s="23" customFormat="1" ht="30" customHeight="1">
      <c r="A10" s="25" t="s">
        <v>11</v>
      </c>
      <c r="B10" s="161" t="s">
        <v>12</v>
      </c>
      <c r="C10" s="161"/>
      <c r="D10" s="161"/>
      <c r="E10" s="161"/>
      <c r="F10" s="161"/>
      <c r="G10" s="161"/>
      <c r="H10" s="161"/>
      <c r="I10" s="161"/>
      <c r="O10" s="77"/>
      <c r="P10" s="77"/>
    </row>
    <row r="11" spans="1:16" s="23" customFormat="1" ht="30" customHeight="1">
      <c r="A11" s="25" t="s">
        <v>13</v>
      </c>
      <c r="B11" s="161" t="s">
        <v>14</v>
      </c>
      <c r="C11" s="161"/>
      <c r="D11" s="161"/>
      <c r="E11" s="161"/>
      <c r="F11" s="161"/>
      <c r="G11" s="161"/>
      <c r="H11" s="161"/>
      <c r="I11" s="161"/>
      <c r="O11" s="77"/>
      <c r="P11" s="77"/>
    </row>
    <row r="12" spans="1:16" s="23" customFormat="1" ht="30" customHeight="1">
      <c r="A12" s="25" t="s">
        <v>15</v>
      </c>
      <c r="B12" s="161" t="s">
        <v>16</v>
      </c>
      <c r="C12" s="161"/>
      <c r="D12" s="161"/>
      <c r="E12" s="161"/>
      <c r="F12" s="161"/>
      <c r="G12" s="161"/>
      <c r="H12" s="161"/>
      <c r="I12" s="161"/>
      <c r="O12" s="77"/>
      <c r="P12" s="77"/>
    </row>
    <row r="13" spans="1:16" s="23" customFormat="1" ht="30" customHeight="1">
      <c r="A13" s="25" t="s">
        <v>17</v>
      </c>
      <c r="B13" s="161" t="s">
        <v>18</v>
      </c>
      <c r="C13" s="161"/>
      <c r="D13" s="161"/>
      <c r="E13" s="161"/>
      <c r="F13" s="161"/>
      <c r="G13" s="161"/>
      <c r="H13" s="161"/>
      <c r="I13" s="161"/>
      <c r="O13" s="77"/>
      <c r="P13" s="77"/>
    </row>
    <row r="14" spans="1:16" s="23" customFormat="1" ht="30" customHeight="1">
      <c r="A14" s="25" t="s">
        <v>19</v>
      </c>
      <c r="B14" s="161" t="s">
        <v>20</v>
      </c>
      <c r="C14" s="161"/>
      <c r="D14" s="161"/>
      <c r="E14" s="161"/>
      <c r="F14" s="161"/>
      <c r="G14" s="161"/>
      <c r="H14" s="161"/>
      <c r="I14" s="161"/>
      <c r="O14" s="77"/>
      <c r="P14" s="77"/>
    </row>
    <row r="15" spans="1:16" s="23" customFormat="1" ht="30" customHeight="1">
      <c r="A15" s="25" t="s">
        <v>21</v>
      </c>
      <c r="B15" s="161" t="s">
        <v>22</v>
      </c>
      <c r="C15" s="161"/>
      <c r="D15" s="161"/>
      <c r="E15" s="161"/>
      <c r="F15" s="161"/>
      <c r="G15" s="161"/>
      <c r="H15" s="161"/>
      <c r="I15" s="161"/>
      <c r="O15" s="77"/>
      <c r="P15" s="77"/>
    </row>
    <row r="16" spans="1:16" s="23" customFormat="1" ht="30" customHeight="1">
      <c r="A16" s="25" t="s">
        <v>23</v>
      </c>
      <c r="B16" s="161" t="s">
        <v>24</v>
      </c>
      <c r="C16" s="161"/>
      <c r="D16" s="161"/>
      <c r="E16" s="161"/>
      <c r="F16" s="161"/>
      <c r="G16" s="161"/>
      <c r="H16" s="161"/>
      <c r="I16" s="161"/>
      <c r="O16" s="77"/>
      <c r="P16" s="77"/>
    </row>
    <row r="17" spans="1:18" s="23" customFormat="1" ht="30" customHeight="1">
      <c r="A17" s="25" t="s">
        <v>25</v>
      </c>
      <c r="B17" s="161" t="s">
        <v>26</v>
      </c>
      <c r="C17" s="161"/>
      <c r="D17" s="161"/>
      <c r="E17" s="161"/>
      <c r="F17" s="161"/>
      <c r="G17" s="161"/>
      <c r="H17" s="161"/>
      <c r="I17" s="161"/>
      <c r="O17" s="77"/>
      <c r="P17" s="77"/>
    </row>
    <row r="19" spans="1:18" ht="40.5" customHeight="1">
      <c r="A19" s="166" t="s">
        <v>27</v>
      </c>
      <c r="B19" s="166"/>
      <c r="C19" s="166"/>
      <c r="D19" s="166"/>
      <c r="E19" s="166"/>
      <c r="F19" s="166"/>
      <c r="G19" s="166"/>
      <c r="H19" s="166"/>
      <c r="I19" s="166"/>
      <c r="J19" s="22"/>
    </row>
    <row r="20" spans="1:18" ht="38.25" customHeight="1">
      <c r="A20" s="158" t="s">
        <v>28</v>
      </c>
      <c r="B20" s="160" t="s">
        <v>29</v>
      </c>
      <c r="C20" s="167" t="s">
        <v>30</v>
      </c>
      <c r="D20" s="160" t="s">
        <v>31</v>
      </c>
      <c r="E20" s="148" t="s">
        <v>32</v>
      </c>
      <c r="F20" s="169" t="s">
        <v>33</v>
      </c>
      <c r="G20" s="151" t="s">
        <v>34</v>
      </c>
      <c r="H20" s="149" t="s">
        <v>35</v>
      </c>
      <c r="I20" s="148" t="s">
        <v>36</v>
      </c>
      <c r="J20" s="148"/>
      <c r="N20" s="164" t="s">
        <v>37</v>
      </c>
      <c r="O20" s="163" t="s">
        <v>38</v>
      </c>
      <c r="P20" s="163"/>
      <c r="Q20" s="165">
        <v>125201</v>
      </c>
      <c r="R20" s="165"/>
    </row>
    <row r="21" spans="1:18" ht="37.5" customHeight="1">
      <c r="A21" s="158"/>
      <c r="B21" s="160"/>
      <c r="C21" s="168"/>
      <c r="D21" s="160"/>
      <c r="E21" s="148"/>
      <c r="F21" s="169"/>
      <c r="G21" s="152"/>
      <c r="H21" s="150"/>
      <c r="I21" s="148"/>
      <c r="J21" s="148"/>
      <c r="N21" s="164"/>
      <c r="O21" s="17">
        <v>2020</v>
      </c>
      <c r="P21" s="17">
        <v>2021</v>
      </c>
      <c r="Q21" s="17">
        <v>2020</v>
      </c>
      <c r="R21" s="17">
        <v>2021</v>
      </c>
    </row>
    <row r="22" spans="1:18" ht="24" customHeight="1">
      <c r="A22" s="17" t="s">
        <v>39</v>
      </c>
      <c r="B22" s="39" t="s">
        <v>40</v>
      </c>
      <c r="C22" s="42" t="s">
        <v>41</v>
      </c>
      <c r="D22" s="56">
        <v>24000</v>
      </c>
      <c r="E22" s="62">
        <v>51680</v>
      </c>
      <c r="F22" s="63">
        <f>(E22*23%)+E22</f>
        <v>63566.400000000001</v>
      </c>
      <c r="G22" s="64">
        <f t="shared" ref="G22:G33" si="0">SUM(H22:I22)</f>
        <v>65000</v>
      </c>
      <c r="H22" s="32">
        <v>24000</v>
      </c>
      <c r="I22" s="33">
        <v>41000</v>
      </c>
      <c r="J22" s="9"/>
      <c r="L22" s="1">
        <f t="shared" ref="L22:L35" si="1">G22-F22</f>
        <v>1433.5999999999985</v>
      </c>
      <c r="N22" s="1">
        <f>E22/A47</f>
        <v>12105.028927458834</v>
      </c>
      <c r="O22" s="78">
        <f>H22</f>
        <v>24000</v>
      </c>
      <c r="P22" s="78">
        <f>I22</f>
        <v>41000</v>
      </c>
      <c r="Q22" s="79"/>
      <c r="R22" s="79"/>
    </row>
    <row r="23" spans="1:18" ht="27" customHeight="1">
      <c r="A23" s="17" t="s">
        <v>42</v>
      </c>
      <c r="B23" s="39" t="s">
        <v>43</v>
      </c>
      <c r="C23" s="50" t="s">
        <v>44</v>
      </c>
      <c r="D23" s="56">
        <v>24000</v>
      </c>
      <c r="E23" s="62">
        <v>51120</v>
      </c>
      <c r="F23" s="63">
        <f>(E23*23%)+E23</f>
        <v>62877.599999999999</v>
      </c>
      <c r="G23" s="64">
        <f t="shared" si="0"/>
        <v>65000</v>
      </c>
      <c r="H23" s="32">
        <v>14000</v>
      </c>
      <c r="I23" s="32">
        <v>51000</v>
      </c>
      <c r="J23" s="8"/>
      <c r="L23" s="1">
        <f t="shared" si="1"/>
        <v>2122.4000000000015</v>
      </c>
      <c r="N23" s="1">
        <f>E23/A47</f>
        <v>11973.859883353241</v>
      </c>
      <c r="O23" s="80"/>
      <c r="P23" s="80"/>
      <c r="Q23" s="81">
        <f>H23</f>
        <v>14000</v>
      </c>
      <c r="R23" s="81">
        <f>I23</f>
        <v>51000</v>
      </c>
    </row>
    <row r="24" spans="1:18" ht="70.5" customHeight="1">
      <c r="A24" s="51" t="s">
        <v>45</v>
      </c>
      <c r="B24" s="52" t="s">
        <v>46</v>
      </c>
      <c r="C24" s="50" t="s">
        <v>47</v>
      </c>
      <c r="D24" s="65">
        <v>33100</v>
      </c>
      <c r="E24" s="57">
        <v>90529</v>
      </c>
      <c r="F24" s="58">
        <f t="shared" ref="F24" si="2">(E24*23%)+E24</f>
        <v>111350.67</v>
      </c>
      <c r="G24" s="67">
        <f t="shared" ref="G24" si="3">SUM(H24:I24)</f>
        <v>111612.8</v>
      </c>
      <c r="H24" s="31"/>
      <c r="I24" s="31">
        <f>14000+55842+41770.8</f>
        <v>111612.8</v>
      </c>
      <c r="J24" s="8"/>
      <c r="L24" s="1"/>
      <c r="N24" s="1">
        <f>E24/A47</f>
        <v>21204.647131848309</v>
      </c>
      <c r="O24" s="82"/>
      <c r="P24" s="78">
        <f>I24</f>
        <v>111612.8</v>
      </c>
      <c r="Q24" s="79"/>
      <c r="R24" s="79"/>
    </row>
    <row r="25" spans="1:18" ht="20.25" customHeight="1">
      <c r="A25" s="51" t="s">
        <v>48</v>
      </c>
      <c r="B25" s="53" t="s">
        <v>49</v>
      </c>
      <c r="C25" s="50" t="s">
        <v>50</v>
      </c>
      <c r="D25" s="56">
        <v>8000</v>
      </c>
      <c r="E25" s="57">
        <v>20943.09</v>
      </c>
      <c r="F25" s="58">
        <f>(E25*23%)+E25</f>
        <v>25760.000700000001</v>
      </c>
      <c r="G25" s="67">
        <f t="shared" si="0"/>
        <v>25760</v>
      </c>
      <c r="H25" s="32">
        <v>12880</v>
      </c>
      <c r="I25" s="31">
        <v>12880</v>
      </c>
      <c r="J25" s="19"/>
      <c r="L25" s="1">
        <f t="shared" si="1"/>
        <v>-7.0000000050640665E-4</v>
      </c>
      <c r="N25" s="1">
        <f>E25/A47</f>
        <v>4905.5090998524347</v>
      </c>
      <c r="O25" s="78">
        <f>H25</f>
        <v>12880</v>
      </c>
      <c r="P25" s="78">
        <f>I25</f>
        <v>12880</v>
      </c>
      <c r="Q25" s="79"/>
      <c r="R25" s="79"/>
    </row>
    <row r="26" spans="1:18" ht="24.75" customHeight="1">
      <c r="A26" s="54" t="s">
        <v>51</v>
      </c>
      <c r="B26" s="53" t="s">
        <v>52</v>
      </c>
      <c r="C26" s="50" t="s">
        <v>53</v>
      </c>
      <c r="D26" s="56">
        <v>5000</v>
      </c>
      <c r="E26" s="57">
        <v>13196.7</v>
      </c>
      <c r="F26" s="58">
        <f>(E26*23%)+E26</f>
        <v>16231.941000000001</v>
      </c>
      <c r="G26" s="67">
        <f t="shared" si="0"/>
        <v>16231.939999999999</v>
      </c>
      <c r="H26" s="32">
        <v>3246.39</v>
      </c>
      <c r="I26" s="31">
        <v>12985.55</v>
      </c>
      <c r="J26" s="19"/>
      <c r="L26" s="1">
        <f t="shared" si="1"/>
        <v>-1.0000000020227162E-3</v>
      </c>
      <c r="N26" s="1">
        <f>E26/A47</f>
        <v>3091.0687934790244</v>
      </c>
      <c r="O26" s="78">
        <f t="shared" ref="O26:O27" si="4">H26</f>
        <v>3246.39</v>
      </c>
      <c r="P26" s="78">
        <f t="shared" ref="P26:P27" si="5">I26</f>
        <v>12985.55</v>
      </c>
      <c r="Q26" s="79"/>
      <c r="R26" s="79"/>
    </row>
    <row r="27" spans="1:18" ht="27.75" customHeight="1">
      <c r="A27" s="51" t="s">
        <v>54</v>
      </c>
      <c r="B27" s="53" t="s">
        <v>55</v>
      </c>
      <c r="C27" s="50" t="s">
        <v>56</v>
      </c>
      <c r="D27" s="56">
        <v>18000</v>
      </c>
      <c r="E27" s="57">
        <v>45202.5</v>
      </c>
      <c r="F27" s="58">
        <f t="shared" ref="F27:F34" si="6">(E27*23%)+E27</f>
        <v>55599.074999999997</v>
      </c>
      <c r="G27" s="67">
        <f t="shared" si="0"/>
        <v>55599.08</v>
      </c>
      <c r="H27" s="32">
        <v>6150</v>
      </c>
      <c r="I27" s="31">
        <v>49449.08</v>
      </c>
      <c r="J27" s="19"/>
      <c r="L27" s="1">
        <f t="shared" si="1"/>
        <v>5.0000000046566129E-3</v>
      </c>
      <c r="N27" s="1">
        <f>E27/A47</f>
        <v>10587.80127889818</v>
      </c>
      <c r="O27" s="78">
        <f t="shared" si="4"/>
        <v>6150</v>
      </c>
      <c r="P27" s="78">
        <f t="shared" si="5"/>
        <v>49449.08</v>
      </c>
      <c r="Q27" s="79"/>
      <c r="R27" s="79"/>
    </row>
    <row r="28" spans="1:18" ht="31.5" customHeight="1">
      <c r="A28" s="51" t="s">
        <v>57</v>
      </c>
      <c r="B28" s="53" t="s">
        <v>58</v>
      </c>
      <c r="C28" s="50" t="s">
        <v>59</v>
      </c>
      <c r="D28" s="56">
        <v>10000</v>
      </c>
      <c r="E28" s="62">
        <v>21180</v>
      </c>
      <c r="F28" s="63">
        <f t="shared" si="6"/>
        <v>26051.4</v>
      </c>
      <c r="G28" s="67">
        <f t="shared" si="0"/>
        <v>30000</v>
      </c>
      <c r="H28" s="31">
        <v>10000</v>
      </c>
      <c r="I28" s="31">
        <v>20000</v>
      </c>
      <c r="J28" s="6"/>
      <c r="K28" s="10"/>
      <c r="L28" s="1">
        <f t="shared" si="1"/>
        <v>3948.5999999999985</v>
      </c>
      <c r="N28" s="1">
        <f>E28/A47</f>
        <v>4961.0006324221767</v>
      </c>
      <c r="O28" s="78">
        <f t="shared" ref="O28:P34" si="7">H28</f>
        <v>10000</v>
      </c>
      <c r="P28" s="78">
        <f t="shared" si="7"/>
        <v>20000</v>
      </c>
      <c r="Q28" s="79"/>
      <c r="R28" s="79"/>
    </row>
    <row r="29" spans="1:18" s="24" customFormat="1" ht="30.75" customHeight="1">
      <c r="A29" s="51" t="s">
        <v>60</v>
      </c>
      <c r="B29" s="53" t="s">
        <v>61</v>
      </c>
      <c r="C29" s="50" t="s">
        <v>62</v>
      </c>
      <c r="D29" s="56">
        <v>6000</v>
      </c>
      <c r="E29" s="62">
        <v>13140</v>
      </c>
      <c r="F29" s="63">
        <f t="shared" si="6"/>
        <v>16162.2</v>
      </c>
      <c r="G29" s="64">
        <f>SUM(H29:I29)</f>
        <v>16200</v>
      </c>
      <c r="H29" s="32">
        <v>5400</v>
      </c>
      <c r="I29" s="32">
        <v>10800</v>
      </c>
      <c r="J29" s="34"/>
      <c r="L29" s="35">
        <f t="shared" si="1"/>
        <v>37.799999999999272</v>
      </c>
      <c r="N29" s="1">
        <f>E29/A47</f>
        <v>3077.7879277633333</v>
      </c>
      <c r="O29" s="84">
        <f t="shared" si="7"/>
        <v>5400</v>
      </c>
      <c r="P29" s="84">
        <f t="shared" si="7"/>
        <v>10800</v>
      </c>
      <c r="Q29" s="83"/>
      <c r="R29" s="83"/>
    </row>
    <row r="30" spans="1:18" s="18" customFormat="1" ht="26.25" customHeight="1">
      <c r="A30" s="51" t="s">
        <v>63</v>
      </c>
      <c r="B30" s="52" t="s">
        <v>64</v>
      </c>
      <c r="C30" s="50" t="s">
        <v>65</v>
      </c>
      <c r="D30" s="56">
        <v>12000</v>
      </c>
      <c r="E30" s="59">
        <v>26280</v>
      </c>
      <c r="F30" s="66">
        <f t="shared" ref="F30:F31" si="8">(E30*23%)+E30</f>
        <v>32324.400000000001</v>
      </c>
      <c r="G30" s="67">
        <f>SUM(H30:I30)</f>
        <v>32324.400000000001</v>
      </c>
      <c r="H30" s="32">
        <v>13468.5</v>
      </c>
      <c r="I30" s="32">
        <v>18855.900000000001</v>
      </c>
      <c r="J30" s="36"/>
      <c r="L30" s="29">
        <f t="shared" si="1"/>
        <v>0</v>
      </c>
      <c r="N30" s="1">
        <f>E30/A47</f>
        <v>6155.5758555266666</v>
      </c>
      <c r="O30" s="84">
        <f t="shared" si="7"/>
        <v>13468.5</v>
      </c>
      <c r="P30" s="84">
        <f t="shared" si="7"/>
        <v>18855.900000000001</v>
      </c>
      <c r="Q30" s="17"/>
      <c r="R30" s="17"/>
    </row>
    <row r="31" spans="1:18" s="18" customFormat="1" ht="26.25" customHeight="1">
      <c r="A31" s="51" t="s">
        <v>66</v>
      </c>
      <c r="B31" s="52" t="s">
        <v>67</v>
      </c>
      <c r="C31" s="50"/>
      <c r="D31" s="56">
        <v>3500</v>
      </c>
      <c r="E31" s="59">
        <v>10500</v>
      </c>
      <c r="F31" s="66">
        <f t="shared" si="8"/>
        <v>12915</v>
      </c>
      <c r="G31" s="67">
        <f t="shared" ref="G31:G32" si="9">SUM(H31:I31)</f>
        <v>12915</v>
      </c>
      <c r="H31" s="32">
        <v>4428</v>
      </c>
      <c r="I31" s="32">
        <v>8487</v>
      </c>
      <c r="J31" s="36"/>
      <c r="L31" s="29"/>
      <c r="N31" s="1">
        <f>E31/A47</f>
        <v>2459.4195769798325</v>
      </c>
      <c r="O31" s="84">
        <f t="shared" si="7"/>
        <v>4428</v>
      </c>
      <c r="P31" s="84">
        <f t="shared" si="7"/>
        <v>8487</v>
      </c>
      <c r="Q31" s="17"/>
      <c r="R31" s="17"/>
    </row>
    <row r="32" spans="1:18" ht="21.75" customHeight="1">
      <c r="A32" s="51" t="s">
        <v>68</v>
      </c>
      <c r="B32" s="55" t="s">
        <v>69</v>
      </c>
      <c r="C32" s="50" t="s">
        <v>70</v>
      </c>
      <c r="D32" s="56">
        <v>40000</v>
      </c>
      <c r="E32" s="62">
        <v>98211.38</v>
      </c>
      <c r="F32" s="63">
        <f t="shared" si="6"/>
        <v>120799.99740000001</v>
      </c>
      <c r="G32" s="67">
        <f t="shared" si="9"/>
        <v>120800</v>
      </c>
      <c r="H32" s="32">
        <v>60400</v>
      </c>
      <c r="I32" s="32">
        <v>60400</v>
      </c>
      <c r="J32" s="9"/>
      <c r="L32" s="1">
        <f t="shared" si="1"/>
        <v>2.5999999925261363E-3</v>
      </c>
      <c r="N32" s="1">
        <f>E32/A47</f>
        <v>23004.094348019582</v>
      </c>
      <c r="O32" s="84">
        <f t="shared" si="7"/>
        <v>60400</v>
      </c>
      <c r="P32" s="84">
        <f t="shared" si="7"/>
        <v>60400</v>
      </c>
      <c r="Q32" s="79"/>
      <c r="R32" s="79"/>
    </row>
    <row r="33" spans="1:19" ht="20.25" customHeight="1">
      <c r="A33" s="17" t="s">
        <v>71</v>
      </c>
      <c r="B33" s="40" t="s">
        <v>72</v>
      </c>
      <c r="C33" s="43" t="s">
        <v>73</v>
      </c>
      <c r="D33" s="56">
        <v>13000</v>
      </c>
      <c r="E33" s="62">
        <v>31720</v>
      </c>
      <c r="F33" s="63">
        <f t="shared" si="6"/>
        <v>39015.599999999999</v>
      </c>
      <c r="G33" s="64">
        <f t="shared" si="0"/>
        <v>39015.599999999999</v>
      </c>
      <c r="H33" s="32">
        <v>6902.76</v>
      </c>
      <c r="I33" s="31">
        <v>32112.84</v>
      </c>
      <c r="J33" s="2"/>
      <c r="K33" s="15"/>
      <c r="L33" s="1">
        <f t="shared" si="1"/>
        <v>0</v>
      </c>
      <c r="N33" s="1">
        <f>E33/A47</f>
        <v>7429.7894268381224</v>
      </c>
      <c r="O33" s="90">
        <f t="shared" si="7"/>
        <v>6902.76</v>
      </c>
      <c r="P33" s="84">
        <f t="shared" si="7"/>
        <v>32112.84</v>
      </c>
      <c r="Q33" s="88"/>
      <c r="R33" s="88"/>
    </row>
    <row r="34" spans="1:19" ht="24.75" customHeight="1">
      <c r="A34" s="17" t="s">
        <v>74</v>
      </c>
      <c r="B34" s="41" t="s">
        <v>75</v>
      </c>
      <c r="C34" s="44"/>
      <c r="D34" s="56">
        <v>49000</v>
      </c>
      <c r="E34" s="62">
        <v>110700</v>
      </c>
      <c r="F34" s="63">
        <f t="shared" si="6"/>
        <v>136161</v>
      </c>
      <c r="G34" s="64">
        <f>SUM(H34:I34)</f>
        <v>136210.20000000001</v>
      </c>
      <c r="H34" s="31">
        <v>22701.7</v>
      </c>
      <c r="I34" s="31">
        <v>113508.5</v>
      </c>
      <c r="J34" s="2"/>
      <c r="L34" s="1">
        <f t="shared" si="1"/>
        <v>49.200000000011642</v>
      </c>
      <c r="N34" s="1">
        <f>E34/A47</f>
        <v>25929.309254444521</v>
      </c>
      <c r="O34" s="84">
        <f t="shared" si="7"/>
        <v>22701.7</v>
      </c>
      <c r="P34" s="84">
        <f t="shared" si="7"/>
        <v>113508.5</v>
      </c>
      <c r="Q34" s="79"/>
      <c r="R34" s="79"/>
    </row>
    <row r="35" spans="1:19" ht="24.75" customHeight="1">
      <c r="A35" s="17"/>
      <c r="B35" s="16"/>
      <c r="C35" s="45"/>
      <c r="D35" s="4"/>
      <c r="E35" s="37"/>
      <c r="F35" s="60"/>
      <c r="G35" s="61"/>
      <c r="H35" s="31"/>
      <c r="I35" s="30"/>
      <c r="J35" s="2"/>
      <c r="L35" s="1">
        <f t="shared" si="1"/>
        <v>0</v>
      </c>
      <c r="N35" s="1"/>
      <c r="O35" s="80"/>
      <c r="P35" s="80"/>
      <c r="Q35" s="79"/>
      <c r="R35" s="79"/>
    </row>
    <row r="36" spans="1:19" ht="27.75" customHeight="1">
      <c r="A36" s="159" t="s">
        <v>76</v>
      </c>
      <c r="B36" s="159"/>
      <c r="C36" s="46"/>
      <c r="D36" s="5">
        <f t="shared" ref="D36:I36" si="10">SUM(D22:D35)</f>
        <v>245600</v>
      </c>
      <c r="E36" s="7">
        <f t="shared" si="10"/>
        <v>584402.67000000004</v>
      </c>
      <c r="F36" s="13">
        <f t="shared" si="10"/>
        <v>718815.28410000005</v>
      </c>
      <c r="G36" s="14">
        <f t="shared" si="10"/>
        <v>726669.02</v>
      </c>
      <c r="H36" s="7">
        <f t="shared" si="10"/>
        <v>183577.35000000003</v>
      </c>
      <c r="I36" s="7">
        <f t="shared" si="10"/>
        <v>543091.67000000004</v>
      </c>
      <c r="J36" s="7"/>
      <c r="L36" s="1">
        <f>SUM(L22:L35)</f>
        <v>7591.6059000000041</v>
      </c>
      <c r="N36" s="1">
        <f>SUM(N22:N35)</f>
        <v>136884.89213688427</v>
      </c>
      <c r="O36" s="85">
        <f t="shared" ref="O36:R36" si="11">SUM(O22:O35)</f>
        <v>169577.35000000003</v>
      </c>
      <c r="P36" s="85">
        <f t="shared" si="11"/>
        <v>492091.67000000004</v>
      </c>
      <c r="Q36" s="85">
        <f t="shared" si="11"/>
        <v>14000</v>
      </c>
      <c r="R36" s="85">
        <f t="shared" si="11"/>
        <v>51000</v>
      </c>
      <c r="S36" s="1"/>
    </row>
    <row r="37" spans="1:19" ht="15.75" customHeight="1">
      <c r="A37" s="159" t="s">
        <v>77</v>
      </c>
      <c r="B37" s="159"/>
      <c r="C37" s="46"/>
      <c r="D37" s="156"/>
      <c r="E37" s="7">
        <f>E36*23%</f>
        <v>134412.61410000001</v>
      </c>
      <c r="F37" s="7"/>
      <c r="G37" s="11"/>
      <c r="H37" s="7"/>
      <c r="I37" s="7"/>
      <c r="J37" s="7"/>
      <c r="O37" s="89">
        <f>Q36</f>
        <v>14000</v>
      </c>
      <c r="P37" s="89">
        <f>R36</f>
        <v>51000</v>
      </c>
      <c r="Q37" s="86"/>
      <c r="R37" s="86"/>
    </row>
    <row r="38" spans="1:19" ht="21" customHeight="1">
      <c r="A38" s="159" t="s">
        <v>78</v>
      </c>
      <c r="B38" s="159"/>
      <c r="C38" s="46"/>
      <c r="D38" s="157"/>
      <c r="E38" s="7">
        <f>SUM(E36:E37)</f>
        <v>718815.28410000005</v>
      </c>
      <c r="F38" s="7"/>
      <c r="G38" s="11"/>
      <c r="H38" s="7"/>
      <c r="I38" s="7"/>
      <c r="J38" s="7"/>
      <c r="K38" s="1">
        <f>H36+I36-L36</f>
        <v>719077.41410000005</v>
      </c>
      <c r="O38" s="89">
        <f>SUM(O36:O37)</f>
        <v>183577.35000000003</v>
      </c>
      <c r="P38" s="89">
        <f>SUM(P36:P37)</f>
        <v>543091.67000000004</v>
      </c>
      <c r="Q38" s="86"/>
      <c r="R38" s="87">
        <f>SUM(O36:R36)</f>
        <v>726669.02</v>
      </c>
    </row>
    <row r="39" spans="1:19" s="24" customFormat="1" ht="25.5" customHeight="1">
      <c r="A39" s="68" t="s">
        <v>79</v>
      </c>
      <c r="B39" s="68"/>
      <c r="C39" s="68"/>
      <c r="D39" s="68"/>
      <c r="E39" s="68"/>
      <c r="F39" s="3"/>
      <c r="G39" s="12"/>
      <c r="H39" s="3"/>
      <c r="I39" s="3"/>
      <c r="J39" s="3"/>
      <c r="N39" s="35">
        <f>E36/A47</f>
        <v>136884.89213688427</v>
      </c>
      <c r="O39" s="18"/>
      <c r="P39" s="18"/>
    </row>
    <row r="41" spans="1:19">
      <c r="A41" s="153" t="s">
        <v>80</v>
      </c>
      <c r="B41" s="153"/>
      <c r="C41" s="153"/>
      <c r="D41" s="153"/>
      <c r="E41" s="21">
        <f>E36</f>
        <v>584402.67000000004</v>
      </c>
    </row>
    <row r="42" spans="1:19">
      <c r="A42" s="153" t="s">
        <v>81</v>
      </c>
      <c r="B42" s="153"/>
      <c r="C42" s="153"/>
      <c r="D42" s="153"/>
      <c r="E42" s="21">
        <f>E41/A47</f>
        <v>136884.89213688427</v>
      </c>
    </row>
    <row r="43" spans="1:19">
      <c r="B43" s="20"/>
      <c r="C43" s="47"/>
      <c r="D43" s="20"/>
      <c r="E43" s="21"/>
    </row>
    <row r="44" spans="1:19">
      <c r="A44" s="155" t="s">
        <v>82</v>
      </c>
      <c r="B44" s="155"/>
      <c r="E44" s="35"/>
      <c r="H44" s="147" t="s">
        <v>83</v>
      </c>
      <c r="I44" s="147"/>
    </row>
    <row r="45" spans="1:19">
      <c r="A45" s="147" t="s">
        <v>84</v>
      </c>
      <c r="B45" s="147"/>
      <c r="H45" s="154" t="s">
        <v>84</v>
      </c>
      <c r="I45" s="154"/>
    </row>
    <row r="47" spans="1:19">
      <c r="A47" s="26">
        <v>4.2693000000000003</v>
      </c>
      <c r="B47" s="27">
        <v>0.23</v>
      </c>
      <c r="C47" s="49"/>
    </row>
    <row r="48" spans="1:19">
      <c r="A48" s="26"/>
      <c r="B48" s="28"/>
    </row>
  </sheetData>
  <mergeCells count="39">
    <mergeCell ref="O20:P20"/>
    <mergeCell ref="N20:N21"/>
    <mergeCell ref="Q20:R20"/>
    <mergeCell ref="B15:I15"/>
    <mergeCell ref="B16:I16"/>
    <mergeCell ref="B17:I17"/>
    <mergeCell ref="A19:I19"/>
    <mergeCell ref="C20:C21"/>
    <mergeCell ref="I20:I21"/>
    <mergeCell ref="E20:E21"/>
    <mergeCell ref="F20:F21"/>
    <mergeCell ref="A2:I2"/>
    <mergeCell ref="A3:I3"/>
    <mergeCell ref="B10:I10"/>
    <mergeCell ref="B11:I11"/>
    <mergeCell ref="B12:I12"/>
    <mergeCell ref="B13:I13"/>
    <mergeCell ref="B14:I14"/>
    <mergeCell ref="B5:I5"/>
    <mergeCell ref="B6:I6"/>
    <mergeCell ref="B7:I7"/>
    <mergeCell ref="B8:I8"/>
    <mergeCell ref="B9:I9"/>
    <mergeCell ref="H44:I44"/>
    <mergeCell ref="J20:J21"/>
    <mergeCell ref="A45:B45"/>
    <mergeCell ref="H20:H21"/>
    <mergeCell ref="G20:G21"/>
    <mergeCell ref="A41:D41"/>
    <mergeCell ref="A42:D42"/>
    <mergeCell ref="H45:I45"/>
    <mergeCell ref="A44:B44"/>
    <mergeCell ref="D37:D38"/>
    <mergeCell ref="A20:A21"/>
    <mergeCell ref="A36:B36"/>
    <mergeCell ref="A37:B37"/>
    <mergeCell ref="A38:B38"/>
    <mergeCell ref="B20:B21"/>
    <mergeCell ref="D20:D21"/>
  </mergeCells>
  <pageMargins left="0.78740157480314965" right="0.23622047244094491" top="0.35433070866141736" bottom="0.74803149606299213" header="0.31496062992125984" footer="0.31496062992125984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A248-62D5-4B1A-AE02-0B2A78B3C3CA}">
  <dimension ref="A1:C6"/>
  <sheetViews>
    <sheetView workbookViewId="0">
      <selection sqref="A1:C1"/>
    </sheetView>
  </sheetViews>
  <sheetFormatPr defaultRowHeight="15.75"/>
  <cols>
    <col min="1" max="1" width="50.42578125" style="70" customWidth="1"/>
    <col min="2" max="2" width="20.85546875" style="69" customWidth="1"/>
    <col min="3" max="3" width="19.140625" style="70" customWidth="1"/>
    <col min="4" max="16384" width="9.140625" style="70"/>
  </cols>
  <sheetData>
    <row r="1" spans="1:3" ht="51" customHeight="1">
      <c r="A1" s="170" t="s">
        <v>85</v>
      </c>
      <c r="B1" s="170"/>
      <c r="C1" s="170"/>
    </row>
    <row r="2" spans="1:3">
      <c r="A2" s="73"/>
      <c r="B2" s="74" t="s">
        <v>86</v>
      </c>
      <c r="C2" s="72">
        <v>0.2</v>
      </c>
    </row>
    <row r="3" spans="1:3">
      <c r="A3" s="76" t="s">
        <v>87</v>
      </c>
      <c r="B3" s="75">
        <v>761691.4</v>
      </c>
      <c r="C3" s="69"/>
    </row>
    <row r="4" spans="1:3">
      <c r="A4" s="76" t="s">
        <v>88</v>
      </c>
      <c r="B4" s="75">
        <v>163200.94</v>
      </c>
      <c r="C4" s="69"/>
    </row>
    <row r="5" spans="1:3">
      <c r="A5" s="76" t="s">
        <v>89</v>
      </c>
      <c r="B5" s="75">
        <v>584402.67000000004</v>
      </c>
      <c r="C5" s="69"/>
    </row>
    <row r="6" spans="1:3" ht="51" customHeight="1">
      <c r="A6" s="76" t="s">
        <v>90</v>
      </c>
      <c r="B6" s="75">
        <f>SUM(B4:B5)</f>
        <v>747603.6100000001</v>
      </c>
      <c r="C6" s="71">
        <f>B3*20%</f>
        <v>152338.28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6AD3A-6FA6-49EC-ADC6-85F5AD34EABC}">
  <sheetPr>
    <pageSetUpPr fitToPage="1"/>
  </sheetPr>
  <dimension ref="A1:K19"/>
  <sheetViews>
    <sheetView workbookViewId="0">
      <selection activeCell="D10" sqref="D10"/>
    </sheetView>
  </sheetViews>
  <sheetFormatPr defaultRowHeight="15"/>
  <cols>
    <col min="1" max="1" width="11" customWidth="1"/>
    <col min="2" max="2" width="24.5703125" customWidth="1"/>
    <col min="3" max="3" width="13.7109375" customWidth="1"/>
    <col min="4" max="4" width="16.85546875" customWidth="1"/>
    <col min="5" max="5" width="17.140625" customWidth="1"/>
    <col min="6" max="6" width="17.42578125" customWidth="1"/>
    <col min="7" max="7" width="22.85546875" customWidth="1"/>
    <col min="8" max="8" width="18.7109375" customWidth="1"/>
    <col min="9" max="9" width="18.42578125" customWidth="1"/>
    <col min="11" max="11" width="12.140625" style="29" hidden="1" customWidth="1"/>
    <col min="12" max="12" width="19.42578125" customWidth="1"/>
  </cols>
  <sheetData>
    <row r="1" spans="1:11" ht="33" customHeight="1">
      <c r="A1" s="162" t="s">
        <v>102</v>
      </c>
      <c r="B1" s="162"/>
      <c r="C1" s="162"/>
      <c r="D1" s="162"/>
      <c r="E1" s="162"/>
      <c r="F1" s="162"/>
      <c r="G1" s="162"/>
      <c r="H1" s="162"/>
      <c r="I1" s="162"/>
    </row>
    <row r="2" spans="1:11" ht="26.25" customHeight="1">
      <c r="A2" s="184" t="s">
        <v>95</v>
      </c>
      <c r="B2" s="184"/>
      <c r="C2" s="184"/>
      <c r="D2" s="184"/>
      <c r="E2" s="184"/>
      <c r="F2" s="184"/>
      <c r="G2" s="184"/>
      <c r="H2" s="184"/>
      <c r="I2" s="184"/>
    </row>
    <row r="3" spans="1:11" ht="74.25" customHeight="1">
      <c r="A3" s="185" t="s">
        <v>29</v>
      </c>
      <c r="B3" s="186"/>
      <c r="C3" s="187"/>
      <c r="D3" s="201" t="s">
        <v>98</v>
      </c>
      <c r="E3" s="148" t="s">
        <v>99</v>
      </c>
      <c r="F3" s="169" t="s">
        <v>100</v>
      </c>
      <c r="G3" s="151" t="s">
        <v>92</v>
      </c>
      <c r="H3" s="149" t="s">
        <v>93</v>
      </c>
      <c r="I3" s="148" t="s">
        <v>94</v>
      </c>
    </row>
    <row r="4" spans="1:11" ht="74.25" customHeight="1" thickBot="1">
      <c r="A4" s="188"/>
      <c r="B4" s="189"/>
      <c r="C4" s="190"/>
      <c r="D4" s="202"/>
      <c r="E4" s="197"/>
      <c r="F4" s="198"/>
      <c r="G4" s="199"/>
      <c r="H4" s="200"/>
      <c r="I4" s="197"/>
    </row>
    <row r="5" spans="1:11" ht="60" customHeight="1" thickTop="1">
      <c r="A5" s="191" t="s">
        <v>96</v>
      </c>
      <c r="B5" s="192"/>
      <c r="C5" s="193"/>
      <c r="D5" s="97">
        <v>1512.74</v>
      </c>
      <c r="E5" s="97">
        <v>1860.67</v>
      </c>
      <c r="F5" s="94">
        <f>D5/4.4536</f>
        <v>339.66678641997487</v>
      </c>
      <c r="G5" s="95">
        <f t="shared" ref="G5:G6" si="0">SUM(H5:I5)</f>
        <v>2000</v>
      </c>
      <c r="H5" s="96">
        <v>2000</v>
      </c>
      <c r="I5" s="96">
        <v>0</v>
      </c>
      <c r="K5" s="29" t="e">
        <f>D5*#REF!</f>
        <v>#REF!</v>
      </c>
    </row>
    <row r="6" spans="1:11" ht="44.25" customHeight="1">
      <c r="A6" s="194" t="s">
        <v>97</v>
      </c>
      <c r="B6" s="195"/>
      <c r="C6" s="196"/>
      <c r="D6" s="59">
        <v>293.33999999999997</v>
      </c>
      <c r="E6" s="59">
        <v>360.81</v>
      </c>
      <c r="F6" s="94">
        <f>D6/4.4536</f>
        <v>65.865816418178554</v>
      </c>
      <c r="G6" s="67">
        <f t="shared" si="0"/>
        <v>360.81</v>
      </c>
      <c r="H6" s="31">
        <v>360.81</v>
      </c>
      <c r="I6" s="31">
        <v>0</v>
      </c>
      <c r="K6" s="29" t="e">
        <f>D6*#REF!</f>
        <v>#REF!</v>
      </c>
    </row>
    <row r="7" spans="1:11" ht="24" customHeight="1">
      <c r="A7" s="178" t="s">
        <v>76</v>
      </c>
      <c r="B7" s="179"/>
      <c r="C7" s="180"/>
      <c r="D7" s="171">
        <f t="shared" ref="D7:I7" si="1">SUM(D5:D6)</f>
        <v>1806.08</v>
      </c>
      <c r="E7" s="171">
        <f t="shared" si="1"/>
        <v>2221.48</v>
      </c>
      <c r="F7" s="174">
        <f t="shared" si="1"/>
        <v>405.53260283815342</v>
      </c>
      <c r="G7" s="176">
        <f t="shared" si="1"/>
        <v>2360.81</v>
      </c>
      <c r="H7" s="171">
        <f t="shared" si="1"/>
        <v>2360.81</v>
      </c>
      <c r="I7" s="171">
        <f t="shared" si="1"/>
        <v>0</v>
      </c>
    </row>
    <row r="8" spans="1:11" ht="20.25" customHeight="1">
      <c r="A8" s="181"/>
      <c r="B8" s="182"/>
      <c r="C8" s="183"/>
      <c r="D8" s="172"/>
      <c r="E8" s="173"/>
      <c r="F8" s="175"/>
      <c r="G8" s="177"/>
      <c r="H8" s="173"/>
      <c r="I8" s="173"/>
      <c r="K8" s="29" t="e">
        <f>SUM(K5:K7)</f>
        <v>#REF!</v>
      </c>
    </row>
    <row r="9" spans="1:11" ht="15" hidden="1" customHeight="1">
      <c r="A9" s="159" t="s">
        <v>78</v>
      </c>
      <c r="B9" s="159"/>
      <c r="C9" s="46"/>
      <c r="D9" s="173"/>
      <c r="E9" s="7">
        <f>SUM(E7:E8)</f>
        <v>2221.48</v>
      </c>
      <c r="F9" s="7"/>
      <c r="G9" s="11"/>
      <c r="H9" s="7"/>
      <c r="I9" s="7"/>
    </row>
    <row r="10" spans="1:11" ht="24.75" customHeight="1">
      <c r="A10" s="68"/>
      <c r="B10" s="68"/>
      <c r="C10" s="68"/>
      <c r="D10" s="68"/>
      <c r="E10" s="68"/>
      <c r="F10" s="3"/>
      <c r="G10" s="12"/>
      <c r="H10" s="3"/>
      <c r="I10" s="3"/>
    </row>
    <row r="11" spans="1:11">
      <c r="A11" s="18"/>
      <c r="C11" s="48"/>
      <c r="E11" s="24"/>
      <c r="F11" s="24"/>
      <c r="G11" s="38"/>
      <c r="H11" s="24"/>
      <c r="I11" s="24"/>
    </row>
    <row r="12" spans="1:11">
      <c r="A12" s="153" t="s">
        <v>80</v>
      </c>
      <c r="B12" s="153"/>
      <c r="C12" s="153"/>
      <c r="D12" s="93"/>
      <c r="E12" s="21">
        <f>D7</f>
        <v>1806.08</v>
      </c>
      <c r="F12" s="24"/>
      <c r="G12" s="38"/>
      <c r="H12" s="24"/>
      <c r="I12" s="24"/>
    </row>
    <row r="13" spans="1:11">
      <c r="A13" s="153" t="s">
        <v>101</v>
      </c>
      <c r="B13" s="153"/>
      <c r="C13" s="153"/>
      <c r="D13" s="98"/>
      <c r="E13" s="21">
        <f>E7</f>
        <v>2221.48</v>
      </c>
      <c r="F13" s="24"/>
      <c r="G13" s="38"/>
      <c r="H13" s="24"/>
      <c r="I13" s="24"/>
    </row>
    <row r="14" spans="1:11" ht="24" customHeight="1">
      <c r="A14" s="92"/>
      <c r="B14" s="92"/>
      <c r="C14" s="92"/>
      <c r="D14" s="93"/>
      <c r="E14" s="21"/>
      <c r="F14" s="24"/>
      <c r="G14" s="38"/>
      <c r="H14" s="24"/>
      <c r="I14" s="24"/>
    </row>
    <row r="15" spans="1:11">
      <c r="A15" s="18"/>
      <c r="B15" s="20"/>
      <c r="C15" s="47"/>
      <c r="D15" s="93"/>
      <c r="E15" s="21"/>
      <c r="F15" s="24"/>
      <c r="G15" s="38"/>
      <c r="H15" s="24"/>
      <c r="I15" s="24"/>
    </row>
    <row r="16" spans="1:11">
      <c r="A16" s="155" t="s">
        <v>91</v>
      </c>
      <c r="B16" s="155"/>
      <c r="C16" s="48"/>
      <c r="E16" s="91"/>
      <c r="F16" s="24"/>
      <c r="G16" s="38"/>
      <c r="H16" s="154"/>
      <c r="I16" s="154"/>
    </row>
    <row r="17" spans="1:9" ht="27" customHeight="1">
      <c r="A17" s="155" t="s">
        <v>103</v>
      </c>
      <c r="B17" s="155"/>
      <c r="C17" s="48"/>
      <c r="E17" s="24"/>
      <c r="F17" s="24"/>
      <c r="G17" s="38"/>
      <c r="H17" s="154"/>
      <c r="I17" s="154"/>
    </row>
    <row r="18" spans="1:9">
      <c r="A18" s="18"/>
      <c r="C18" s="48"/>
      <c r="E18" s="24"/>
      <c r="F18" s="24"/>
      <c r="G18" s="38"/>
      <c r="H18" s="24"/>
      <c r="I18" s="24"/>
    </row>
    <row r="19" spans="1:9">
      <c r="A19" s="26">
        <v>4.4535999999999998</v>
      </c>
      <c r="B19" s="27">
        <v>0.23</v>
      </c>
      <c r="C19" s="49"/>
      <c r="E19" s="24"/>
      <c r="F19" s="24"/>
      <c r="G19" s="38"/>
      <c r="H19" s="24"/>
      <c r="I19" s="24"/>
    </row>
  </sheetData>
  <mergeCells count="25">
    <mergeCell ref="A1:I1"/>
    <mergeCell ref="A2:I2"/>
    <mergeCell ref="A3:C4"/>
    <mergeCell ref="A5:C5"/>
    <mergeCell ref="A6:C6"/>
    <mergeCell ref="E3:E4"/>
    <mergeCell ref="F3:F4"/>
    <mergeCell ref="G3:G4"/>
    <mergeCell ref="H3:H4"/>
    <mergeCell ref="I3:I4"/>
    <mergeCell ref="D3:D4"/>
    <mergeCell ref="A17:B17"/>
    <mergeCell ref="H17:I17"/>
    <mergeCell ref="A9:B9"/>
    <mergeCell ref="A12:C12"/>
    <mergeCell ref="D7:D9"/>
    <mergeCell ref="A16:B16"/>
    <mergeCell ref="H16:I16"/>
    <mergeCell ref="E7:E8"/>
    <mergeCell ref="F7:F8"/>
    <mergeCell ref="G7:G8"/>
    <mergeCell ref="H7:H8"/>
    <mergeCell ref="I7:I8"/>
    <mergeCell ref="A7:C8"/>
    <mergeCell ref="A13:C13"/>
  </mergeCells>
  <phoneticPr fontId="28" type="noConversion"/>
  <pageMargins left="0.70866141732283472" right="0.31496062992125984" top="0.74803149606299213" bottom="0.74803149606299213" header="0.31496062992125984" footer="0.31496062992125984"/>
  <pageSetup paperSize="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ECF68-0A3D-45CA-AF37-E962345F7CE6}">
  <sheetPr>
    <pageSetUpPr fitToPage="1"/>
  </sheetPr>
  <dimension ref="A1:F49"/>
  <sheetViews>
    <sheetView tabSelected="1" workbookViewId="0">
      <selection activeCell="I13" sqref="I13"/>
    </sheetView>
  </sheetViews>
  <sheetFormatPr defaultRowHeight="15"/>
  <cols>
    <col min="1" max="1" width="4.85546875" style="105" customWidth="1"/>
    <col min="2" max="2" width="20.42578125" style="105" customWidth="1"/>
    <col min="3" max="3" width="61.140625" style="105" customWidth="1"/>
    <col min="4" max="6" width="13.42578125" style="105" customWidth="1"/>
    <col min="7" max="16384" width="9.140625" style="105"/>
  </cols>
  <sheetData>
    <row r="1" spans="1:6">
      <c r="B1" s="106"/>
      <c r="C1" s="106"/>
      <c r="F1" s="107"/>
    </row>
    <row r="2" spans="1:6">
      <c r="B2" s="106"/>
      <c r="C2" s="106"/>
      <c r="F2" s="107"/>
    </row>
    <row r="3" spans="1:6">
      <c r="B3" s="106"/>
      <c r="C3" s="106"/>
      <c r="F3" s="107"/>
    </row>
    <row r="4" spans="1:6">
      <c r="B4" s="106"/>
      <c r="C4" s="106"/>
      <c r="D4" s="145" t="s">
        <v>191</v>
      </c>
      <c r="E4" s="146"/>
      <c r="F4" s="145"/>
    </row>
    <row r="5" spans="1:6">
      <c r="A5" s="203" t="s">
        <v>189</v>
      </c>
      <c r="B5" s="203"/>
      <c r="C5" s="203"/>
      <c r="D5" s="203"/>
      <c r="E5" s="203"/>
      <c r="F5" s="203"/>
    </row>
    <row r="6" spans="1:6">
      <c r="A6" s="203"/>
      <c r="B6" s="203"/>
      <c r="C6" s="203"/>
      <c r="D6" s="203"/>
      <c r="E6" s="203"/>
      <c r="F6" s="203"/>
    </row>
    <row r="7" spans="1:6">
      <c r="A7" s="203"/>
      <c r="B7" s="203"/>
      <c r="C7" s="203"/>
      <c r="D7" s="203"/>
      <c r="E7" s="203"/>
      <c r="F7" s="203"/>
    </row>
    <row r="8" spans="1:6">
      <c r="A8" s="203"/>
      <c r="B8" s="203"/>
      <c r="C8" s="203"/>
      <c r="D8" s="203"/>
      <c r="E8" s="203"/>
      <c r="F8" s="203"/>
    </row>
    <row r="9" spans="1:6">
      <c r="A9" s="203"/>
      <c r="B9" s="203"/>
      <c r="C9" s="203"/>
      <c r="D9" s="203"/>
      <c r="E9" s="203"/>
      <c r="F9" s="203"/>
    </row>
    <row r="10" spans="1:6">
      <c r="A10" s="203"/>
      <c r="B10" s="203"/>
      <c r="C10" s="203"/>
      <c r="D10" s="203"/>
      <c r="E10" s="203"/>
      <c r="F10" s="203"/>
    </row>
    <row r="11" spans="1:6">
      <c r="A11" s="108"/>
      <c r="B11" s="108"/>
      <c r="C11" s="108"/>
      <c r="D11" s="108"/>
      <c r="E11" s="108"/>
      <c r="F11" s="108"/>
    </row>
    <row r="12" spans="1:6">
      <c r="B12" s="106"/>
      <c r="C12" s="106"/>
      <c r="F12" s="107"/>
    </row>
    <row r="13" spans="1:6" ht="45">
      <c r="A13" s="109" t="s">
        <v>104</v>
      </c>
      <c r="B13" s="110" t="s">
        <v>105</v>
      </c>
      <c r="C13" s="109" t="s">
        <v>106</v>
      </c>
      <c r="D13" s="110" t="s">
        <v>107</v>
      </c>
      <c r="E13" s="111" t="s">
        <v>108</v>
      </c>
      <c r="F13" s="111" t="s">
        <v>190</v>
      </c>
    </row>
    <row r="14" spans="1:6">
      <c r="A14" s="112" t="s">
        <v>109</v>
      </c>
      <c r="B14" s="112" t="s">
        <v>110</v>
      </c>
      <c r="C14" s="112" t="s">
        <v>111</v>
      </c>
      <c r="D14" s="112" t="s">
        <v>112</v>
      </c>
      <c r="E14" s="113" t="s">
        <v>113</v>
      </c>
      <c r="F14" s="113" t="s">
        <v>114</v>
      </c>
    </row>
    <row r="15" spans="1:6" s="129" customFormat="1" ht="25.5">
      <c r="A15" s="124" t="s">
        <v>109</v>
      </c>
      <c r="B15" s="125" t="s">
        <v>119</v>
      </c>
      <c r="C15" s="100" t="s">
        <v>120</v>
      </c>
      <c r="D15" s="126">
        <v>2</v>
      </c>
      <c r="E15" s="127"/>
      <c r="F15" s="128"/>
    </row>
    <row r="16" spans="1:6" s="129" customFormat="1" ht="153">
      <c r="A16" s="124" t="s">
        <v>110</v>
      </c>
      <c r="B16" s="130" t="s">
        <v>185</v>
      </c>
      <c r="C16" s="100" t="s">
        <v>121</v>
      </c>
      <c r="D16" s="126">
        <v>1</v>
      </c>
      <c r="E16" s="127"/>
      <c r="F16" s="128">
        <f>D16*E16</f>
        <v>0</v>
      </c>
    </row>
    <row r="17" spans="1:6" s="129" customFormat="1" ht="12.75">
      <c r="A17" s="124" t="s">
        <v>111</v>
      </c>
      <c r="B17" s="125" t="s">
        <v>122</v>
      </c>
      <c r="C17" s="101" t="s">
        <v>123</v>
      </c>
      <c r="D17" s="131">
        <v>2</v>
      </c>
      <c r="E17" s="127"/>
      <c r="F17" s="128">
        <f t="shared" ref="F17:F38" si="0">D17*E17</f>
        <v>0</v>
      </c>
    </row>
    <row r="18" spans="1:6" s="129" customFormat="1" ht="12.75">
      <c r="A18" s="124" t="s">
        <v>112</v>
      </c>
      <c r="B18" s="125" t="s">
        <v>124</v>
      </c>
      <c r="C18" s="101" t="s">
        <v>125</v>
      </c>
      <c r="D18" s="131">
        <v>2</v>
      </c>
      <c r="E18" s="127"/>
      <c r="F18" s="128">
        <f t="shared" si="0"/>
        <v>0</v>
      </c>
    </row>
    <row r="19" spans="1:6" s="129" customFormat="1" ht="38.25">
      <c r="A19" s="124" t="s">
        <v>113</v>
      </c>
      <c r="B19" s="132" t="s">
        <v>126</v>
      </c>
      <c r="C19" s="101" t="s">
        <v>127</v>
      </c>
      <c r="D19" s="131">
        <v>2</v>
      </c>
      <c r="E19" s="127"/>
      <c r="F19" s="128">
        <f t="shared" si="0"/>
        <v>0</v>
      </c>
    </row>
    <row r="20" spans="1:6" s="129" customFormat="1" ht="38.25">
      <c r="A20" s="124" t="s">
        <v>114</v>
      </c>
      <c r="B20" s="132" t="s">
        <v>128</v>
      </c>
      <c r="C20" s="101" t="s">
        <v>129</v>
      </c>
      <c r="D20" s="131">
        <v>2</v>
      </c>
      <c r="E20" s="127"/>
      <c r="F20" s="128">
        <f t="shared" si="0"/>
        <v>0</v>
      </c>
    </row>
    <row r="21" spans="1:6" s="129" customFormat="1" ht="114.75">
      <c r="A21" s="133" t="s">
        <v>130</v>
      </c>
      <c r="B21" s="134" t="s">
        <v>131</v>
      </c>
      <c r="C21" s="99" t="s">
        <v>132</v>
      </c>
      <c r="D21" s="135">
        <v>5</v>
      </c>
      <c r="E21" s="127"/>
      <c r="F21" s="128">
        <f t="shared" si="0"/>
        <v>0</v>
      </c>
    </row>
    <row r="22" spans="1:6" s="129" customFormat="1" ht="127.5">
      <c r="A22" s="124" t="s">
        <v>133</v>
      </c>
      <c r="B22" s="125" t="s">
        <v>134</v>
      </c>
      <c r="C22" s="101" t="s">
        <v>135</v>
      </c>
      <c r="D22" s="131">
        <v>2</v>
      </c>
      <c r="E22" s="127"/>
      <c r="F22" s="128">
        <f t="shared" si="0"/>
        <v>0</v>
      </c>
    </row>
    <row r="23" spans="1:6" s="129" customFormat="1" ht="25.5">
      <c r="A23" s="124" t="s">
        <v>136</v>
      </c>
      <c r="B23" s="136" t="s">
        <v>137</v>
      </c>
      <c r="C23" s="99" t="s">
        <v>187</v>
      </c>
      <c r="D23" s="131">
        <v>2</v>
      </c>
      <c r="E23" s="127"/>
      <c r="F23" s="128">
        <f t="shared" si="0"/>
        <v>0</v>
      </c>
    </row>
    <row r="24" spans="1:6" s="129" customFormat="1" ht="50.25" customHeight="1">
      <c r="A24" s="133" t="s">
        <v>138</v>
      </c>
      <c r="B24" s="136" t="s">
        <v>188</v>
      </c>
      <c r="C24" s="99" t="s">
        <v>139</v>
      </c>
      <c r="D24" s="135">
        <v>3</v>
      </c>
      <c r="E24" s="127"/>
      <c r="F24" s="128">
        <f t="shared" si="0"/>
        <v>0</v>
      </c>
    </row>
    <row r="25" spans="1:6" s="129" customFormat="1" ht="63" customHeight="1">
      <c r="A25" s="124" t="s">
        <v>140</v>
      </c>
      <c r="B25" s="125" t="s">
        <v>141</v>
      </c>
      <c r="C25" s="101" t="s">
        <v>142</v>
      </c>
      <c r="D25" s="131">
        <v>1</v>
      </c>
      <c r="E25" s="127"/>
      <c r="F25" s="128">
        <f t="shared" si="0"/>
        <v>0</v>
      </c>
    </row>
    <row r="26" spans="1:6" s="129" customFormat="1" ht="51">
      <c r="A26" s="124" t="s">
        <v>143</v>
      </c>
      <c r="B26" s="125" t="s">
        <v>144</v>
      </c>
      <c r="C26" s="101" t="s">
        <v>145</v>
      </c>
      <c r="D26" s="131">
        <v>2</v>
      </c>
      <c r="E26" s="127"/>
      <c r="F26" s="128">
        <f t="shared" si="0"/>
        <v>0</v>
      </c>
    </row>
    <row r="27" spans="1:6" s="129" customFormat="1" ht="38.25">
      <c r="A27" s="124" t="s">
        <v>146</v>
      </c>
      <c r="B27" s="125" t="s">
        <v>147</v>
      </c>
      <c r="C27" s="101" t="s">
        <v>148</v>
      </c>
      <c r="D27" s="131">
        <v>2</v>
      </c>
      <c r="E27" s="127"/>
      <c r="F27" s="128">
        <f t="shared" si="0"/>
        <v>0</v>
      </c>
    </row>
    <row r="28" spans="1:6" s="129" customFormat="1" ht="25.5">
      <c r="A28" s="124" t="s">
        <v>149</v>
      </c>
      <c r="B28" s="125" t="s">
        <v>150</v>
      </c>
      <c r="C28" s="101" t="s">
        <v>151</v>
      </c>
      <c r="D28" s="131">
        <v>2</v>
      </c>
      <c r="E28" s="127"/>
      <c r="F28" s="128">
        <f t="shared" si="0"/>
        <v>0</v>
      </c>
    </row>
    <row r="29" spans="1:6" s="129" customFormat="1" ht="80.25" customHeight="1">
      <c r="A29" s="124" t="s">
        <v>152</v>
      </c>
      <c r="B29" s="125" t="s">
        <v>153</v>
      </c>
      <c r="C29" s="101" t="s">
        <v>154</v>
      </c>
      <c r="D29" s="131">
        <v>2</v>
      </c>
      <c r="E29" s="127"/>
      <c r="F29" s="128">
        <f t="shared" si="0"/>
        <v>0</v>
      </c>
    </row>
    <row r="30" spans="1:6" s="129" customFormat="1" ht="89.25">
      <c r="A30" s="124" t="s">
        <v>155</v>
      </c>
      <c r="B30" s="125" t="s">
        <v>156</v>
      </c>
      <c r="C30" s="101" t="s">
        <v>157</v>
      </c>
      <c r="D30" s="131">
        <v>2</v>
      </c>
      <c r="E30" s="127"/>
      <c r="F30" s="128">
        <f t="shared" si="0"/>
        <v>0</v>
      </c>
    </row>
    <row r="31" spans="1:6" s="129" customFormat="1" ht="51">
      <c r="A31" s="124" t="s">
        <v>158</v>
      </c>
      <c r="B31" s="125" t="s">
        <v>159</v>
      </c>
      <c r="C31" s="102" t="s">
        <v>160</v>
      </c>
      <c r="D31" s="131">
        <v>2</v>
      </c>
      <c r="E31" s="127"/>
      <c r="F31" s="128">
        <f t="shared" si="0"/>
        <v>0</v>
      </c>
    </row>
    <row r="32" spans="1:6" s="129" customFormat="1" ht="76.5">
      <c r="A32" s="124" t="s">
        <v>161</v>
      </c>
      <c r="B32" s="137" t="s">
        <v>162</v>
      </c>
      <c r="C32" s="101" t="s">
        <v>163</v>
      </c>
      <c r="D32" s="131">
        <v>2</v>
      </c>
      <c r="E32" s="127"/>
      <c r="F32" s="128">
        <f t="shared" si="0"/>
        <v>0</v>
      </c>
    </row>
    <row r="33" spans="1:6" s="129" customFormat="1" ht="99.75" customHeight="1">
      <c r="A33" s="124" t="s">
        <v>164</v>
      </c>
      <c r="B33" s="102" t="s">
        <v>165</v>
      </c>
      <c r="C33" s="101" t="s">
        <v>166</v>
      </c>
      <c r="D33" s="131">
        <v>1</v>
      </c>
      <c r="E33" s="127"/>
      <c r="F33" s="128">
        <f t="shared" si="0"/>
        <v>0</v>
      </c>
    </row>
    <row r="34" spans="1:6" s="129" customFormat="1" ht="89.25">
      <c r="A34" s="133" t="s">
        <v>167</v>
      </c>
      <c r="B34" s="103" t="s">
        <v>168</v>
      </c>
      <c r="C34" s="103" t="s">
        <v>169</v>
      </c>
      <c r="D34" s="138">
        <v>2</v>
      </c>
      <c r="E34" s="127"/>
      <c r="F34" s="128">
        <f t="shared" si="0"/>
        <v>0</v>
      </c>
    </row>
    <row r="35" spans="1:6" s="129" customFormat="1" ht="51">
      <c r="A35" s="124" t="s">
        <v>170</v>
      </c>
      <c r="B35" s="104" t="s">
        <v>171</v>
      </c>
      <c r="C35" s="104" t="s">
        <v>172</v>
      </c>
      <c r="D35" s="139">
        <v>2</v>
      </c>
      <c r="E35" s="127"/>
      <c r="F35" s="128">
        <f t="shared" si="0"/>
        <v>0</v>
      </c>
    </row>
    <row r="36" spans="1:6" s="129" customFormat="1" ht="150" customHeight="1">
      <c r="A36" s="124" t="s">
        <v>173</v>
      </c>
      <c r="B36" s="104" t="s">
        <v>174</v>
      </c>
      <c r="C36" s="104" t="s">
        <v>175</v>
      </c>
      <c r="D36" s="139">
        <v>1</v>
      </c>
      <c r="E36" s="127"/>
      <c r="F36" s="128">
        <v>0</v>
      </c>
    </row>
    <row r="37" spans="1:6" s="129" customFormat="1" ht="114.75">
      <c r="A37" s="124" t="s">
        <v>176</v>
      </c>
      <c r="B37" s="140" t="s">
        <v>177</v>
      </c>
      <c r="C37" s="100" t="s">
        <v>178</v>
      </c>
      <c r="D37" s="139">
        <v>1</v>
      </c>
      <c r="E37" s="127"/>
      <c r="F37" s="128">
        <v>0</v>
      </c>
    </row>
    <row r="38" spans="1:6" s="142" customFormat="1" ht="125.25" customHeight="1">
      <c r="A38" s="124" t="s">
        <v>179</v>
      </c>
      <c r="B38" s="100" t="s">
        <v>180</v>
      </c>
      <c r="C38" s="100" t="s">
        <v>181</v>
      </c>
      <c r="D38" s="139">
        <v>1</v>
      </c>
      <c r="E38" s="141"/>
      <c r="F38" s="128">
        <f t="shared" si="0"/>
        <v>0</v>
      </c>
    </row>
    <row r="39" spans="1:6" s="142" customFormat="1" ht="127.5">
      <c r="A39" s="124" t="s">
        <v>182</v>
      </c>
      <c r="B39" s="143" t="s">
        <v>183</v>
      </c>
      <c r="C39" s="144" t="s">
        <v>184</v>
      </c>
      <c r="D39" s="139">
        <v>1</v>
      </c>
      <c r="E39" s="141"/>
      <c r="F39" s="128"/>
    </row>
    <row r="40" spans="1:6" hidden="1">
      <c r="A40" s="115"/>
      <c r="B40" s="116"/>
      <c r="C40" s="117"/>
      <c r="D40" s="118"/>
      <c r="E40" s="114"/>
      <c r="F40" s="119"/>
    </row>
    <row r="41" spans="1:6">
      <c r="A41" s="204" t="s">
        <v>115</v>
      </c>
      <c r="B41" s="204"/>
      <c r="C41" s="204"/>
      <c r="D41" s="204"/>
      <c r="E41" s="204"/>
      <c r="F41" s="120">
        <f>SUM(F15:F40)</f>
        <v>0</v>
      </c>
    </row>
    <row r="42" spans="1:6">
      <c r="A42" s="204" t="s">
        <v>116</v>
      </c>
      <c r="B42" s="204"/>
      <c r="C42" s="204"/>
      <c r="D42" s="204"/>
      <c r="E42" s="204"/>
      <c r="F42" s="121"/>
    </row>
    <row r="43" spans="1:6">
      <c r="A43" s="204" t="s">
        <v>117</v>
      </c>
      <c r="B43" s="204"/>
      <c r="C43" s="204"/>
      <c r="D43" s="204"/>
      <c r="E43" s="204"/>
      <c r="F43" s="121"/>
    </row>
    <row r="44" spans="1:6">
      <c r="A44" s="122"/>
      <c r="B44" s="122"/>
      <c r="C44" s="122"/>
      <c r="D44" s="122"/>
      <c r="E44" s="122"/>
      <c r="F44" s="123"/>
    </row>
    <row r="45" spans="1:6">
      <c r="A45" s="205" t="s">
        <v>186</v>
      </c>
      <c r="B45" s="205"/>
      <c r="C45" s="122"/>
      <c r="D45" s="122"/>
      <c r="E45" s="122"/>
      <c r="F45" s="123"/>
    </row>
    <row r="46" spans="1:6">
      <c r="A46" s="122"/>
      <c r="B46" s="122"/>
      <c r="C46" s="122"/>
      <c r="D46" s="122"/>
      <c r="E46" s="122"/>
      <c r="F46" s="123"/>
    </row>
    <row r="47" spans="1:6">
      <c r="A47" s="122"/>
      <c r="B47" s="122"/>
      <c r="C47" s="122"/>
      <c r="D47" s="122"/>
      <c r="E47" s="122"/>
      <c r="F47" s="123"/>
    </row>
    <row r="49" spans="2:2">
      <c r="B49" s="105" t="s">
        <v>118</v>
      </c>
    </row>
  </sheetData>
  <mergeCells count="5">
    <mergeCell ref="A5:F10"/>
    <mergeCell ref="A41:E41"/>
    <mergeCell ref="A42:E42"/>
    <mergeCell ref="A43:E43"/>
    <mergeCell ref="A45:B45"/>
  </mergeCells>
  <pageMargins left="0.70866141732283472" right="0.70866141732283472" top="0.15748031496062992" bottom="0.15748031496062992" header="0.31496062992125984" footer="0.31496062992125984"/>
  <pageSetup paperSize="9" scale="68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szacowanie</vt:lpstr>
      <vt:lpstr>Rozliczenie  PZP</vt:lpstr>
      <vt:lpstr>Szcowanie wartości zamówienia</vt:lpstr>
      <vt:lpstr>Formularz asort. cenowy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2022-06-14T06:30:55Z</dcterms:modified>
  <cp:category/>
  <cp:contentStatus/>
</cp:coreProperties>
</file>