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!!NOWE ŚWIEŻE!!\_2022\_Agregacje pow. 10000\3. GAZ\Gaz 2023\GAZ powtórka II\"/>
    </mc:Choice>
  </mc:AlternateContent>
  <xr:revisionPtr revIDLastSave="0" documentId="8_{A8BB8DD0-F115-490C-BE8B-D7EF1C20B5D0}" xr6:coauthVersionLast="47" xr6:coauthVersionMax="47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Arkusz1" sheetId="1" state="hidden" r:id="rId1"/>
    <sheet name="1,5 na miesiac" sheetId="2" state="hidden" r:id="rId2"/>
    <sheet name="1 rok gaz" sheetId="3" r:id="rId3"/>
    <sheet name="szacunek 2023r." sheetId="4" r:id="rId4"/>
    <sheet name="na pół roku 2023" sheetId="5" r:id="rId5"/>
  </sheets>
  <definedNames>
    <definedName name="_xlnm.Print_Area" localSheetId="2">'1 rok gaz'!$A$1:$G$102</definedName>
    <definedName name="_xlnm.Print_Area" localSheetId="4">'na pół roku 2023'!$A$1:$G$108</definedName>
    <definedName name="_xlnm.Print_Area" localSheetId="3">'szacunek 2023r.'!$A$1:$G$105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E56" i="5"/>
  <c r="F20" i="5"/>
  <c r="F21" i="5" s="1"/>
  <c r="F10" i="5"/>
  <c r="F11" i="5" s="1"/>
  <c r="F12" i="5" s="1"/>
  <c r="J92" i="4"/>
  <c r="I92" i="4"/>
  <c r="B102" i="3"/>
  <c r="B100" i="3"/>
  <c r="B87" i="3"/>
  <c r="B75" i="3"/>
  <c r="B65" i="3"/>
  <c r="B63" i="3"/>
  <c r="B53" i="3"/>
  <c r="B51" i="3"/>
  <c r="B42" i="3"/>
  <c r="B40" i="3"/>
  <c r="B31" i="3"/>
  <c r="B29" i="3"/>
  <c r="B20" i="3"/>
  <c r="B18" i="3"/>
  <c r="B10" i="3"/>
  <c r="B8" i="3"/>
  <c r="E102" i="4"/>
  <c r="G102" i="4" s="1"/>
  <c r="E103" i="4"/>
  <c r="G103" i="4" s="1"/>
  <c r="E104" i="4"/>
  <c r="G104" i="4" s="1"/>
  <c r="E89" i="4"/>
  <c r="G89" i="4" s="1"/>
  <c r="E90" i="4"/>
  <c r="G90" i="4"/>
  <c r="E91" i="4"/>
  <c r="G91" i="4" s="1"/>
  <c r="E77" i="4"/>
  <c r="G77" i="4" s="1"/>
  <c r="E78" i="4"/>
  <c r="G78" i="4" s="1"/>
  <c r="E79" i="4"/>
  <c r="G79" i="4"/>
  <c r="E65" i="4"/>
  <c r="G65" i="4" s="1"/>
  <c r="E66" i="4"/>
  <c r="G66" i="4" s="1"/>
  <c r="E67" i="4"/>
  <c r="G67" i="4" s="1"/>
  <c r="E53" i="4"/>
  <c r="G53" i="4"/>
  <c r="E54" i="4"/>
  <c r="G54" i="4" s="1"/>
  <c r="E55" i="4"/>
  <c r="G55" i="4" s="1"/>
  <c r="E42" i="4"/>
  <c r="G42" i="4" s="1"/>
  <c r="E43" i="4"/>
  <c r="G43" i="4"/>
  <c r="E44" i="4"/>
  <c r="G44" i="4" s="1"/>
  <c r="E31" i="4"/>
  <c r="G31" i="4" s="1"/>
  <c r="E32" i="4"/>
  <c r="G32" i="4" s="1"/>
  <c r="E33" i="4"/>
  <c r="G33" i="4" s="1"/>
  <c r="F20" i="4"/>
  <c r="F21" i="4" s="1"/>
  <c r="F22" i="4" s="1"/>
  <c r="F23" i="4" s="1"/>
  <c r="F10" i="4"/>
  <c r="E20" i="4"/>
  <c r="E21" i="4"/>
  <c r="E22" i="4"/>
  <c r="E10" i="4"/>
  <c r="E11" i="4"/>
  <c r="E12" i="4"/>
  <c r="E101" i="4"/>
  <c r="G101" i="4" s="1"/>
  <c r="E88" i="4"/>
  <c r="G88" i="4" s="1"/>
  <c r="E76" i="4"/>
  <c r="G76" i="4" s="1"/>
  <c r="E64" i="4"/>
  <c r="G64" i="4" s="1"/>
  <c r="E52" i="4"/>
  <c r="G52" i="4" s="1"/>
  <c r="E41" i="4"/>
  <c r="E45" i="4" s="1"/>
  <c r="G45" i="4" s="1"/>
  <c r="E30" i="4"/>
  <c r="G30" i="4" s="1"/>
  <c r="E19" i="4"/>
  <c r="G19" i="4" s="1"/>
  <c r="E9" i="4"/>
  <c r="J43" i="3"/>
  <c r="E88" i="2"/>
  <c r="E86" i="2"/>
  <c r="E89" i="2"/>
  <c r="E87" i="2"/>
  <c r="E77" i="2"/>
  <c r="E76" i="2"/>
  <c r="E75" i="2"/>
  <c r="E74" i="2"/>
  <c r="E65" i="2"/>
  <c r="E63" i="2"/>
  <c r="E64" i="2"/>
  <c r="E62" i="2"/>
  <c r="E53" i="2"/>
  <c r="E51" i="2"/>
  <c r="E52" i="2"/>
  <c r="E50" i="2"/>
  <c r="E42" i="2"/>
  <c r="E41" i="2"/>
  <c r="E40" i="2"/>
  <c r="E39" i="2"/>
  <c r="E30" i="2"/>
  <c r="E29" i="2"/>
  <c r="E28" i="2"/>
  <c r="E31" i="2"/>
  <c r="E20" i="2"/>
  <c r="D10" i="2"/>
  <c r="E10" i="2" s="1"/>
  <c r="E19" i="2"/>
  <c r="E18" i="2"/>
  <c r="E17" i="2"/>
  <c r="I7" i="2"/>
  <c r="D8" i="2"/>
  <c r="E8" i="2" s="1"/>
  <c r="D7" i="2"/>
  <c r="E7" i="2" s="1"/>
  <c r="O8" i="2"/>
  <c r="O10" i="2"/>
  <c r="O11" i="2"/>
  <c r="O12" i="2"/>
  <c r="O13" i="2"/>
  <c r="O14" i="2"/>
  <c r="O15" i="2"/>
  <c r="O16" i="2"/>
  <c r="O18" i="2"/>
  <c r="O20" i="2"/>
  <c r="O21" i="2"/>
  <c r="O22" i="2"/>
  <c r="O23" i="2"/>
  <c r="O24" i="2"/>
  <c r="O25" i="2"/>
  <c r="O26" i="2"/>
  <c r="O27" i="2"/>
  <c r="O29" i="2"/>
  <c r="O31" i="2"/>
  <c r="O32" i="2"/>
  <c r="O33" i="2"/>
  <c r="O34" i="2"/>
  <c r="O35" i="2"/>
  <c r="O36" i="2"/>
  <c r="O37" i="2"/>
  <c r="O38" i="2"/>
  <c r="O40" i="2"/>
  <c r="O42" i="2"/>
  <c r="O43" i="2"/>
  <c r="O44" i="2"/>
  <c r="O45" i="2"/>
  <c r="O46" i="2"/>
  <c r="O47" i="2"/>
  <c r="O48" i="2"/>
  <c r="O49" i="2"/>
  <c r="O51" i="2"/>
  <c r="O53" i="2"/>
  <c r="O54" i="2"/>
  <c r="O55" i="2"/>
  <c r="O56" i="2"/>
  <c r="O57" i="2"/>
  <c r="O58" i="2"/>
  <c r="O59" i="2"/>
  <c r="O60" i="2"/>
  <c r="O61" i="2"/>
  <c r="O63" i="2"/>
  <c r="O65" i="2"/>
  <c r="O66" i="2"/>
  <c r="O67" i="2"/>
  <c r="O68" i="2"/>
  <c r="O69" i="2"/>
  <c r="O70" i="2"/>
  <c r="O71" i="2"/>
  <c r="O72" i="2"/>
  <c r="O73" i="2"/>
  <c r="O75" i="2"/>
  <c r="O77" i="2"/>
  <c r="O78" i="2"/>
  <c r="O79" i="2"/>
  <c r="O80" i="2"/>
  <c r="O81" i="2"/>
  <c r="O82" i="2"/>
  <c r="O83" i="2"/>
  <c r="O84" i="2"/>
  <c r="O85" i="2"/>
  <c r="O87" i="2"/>
  <c r="O89" i="2"/>
  <c r="O90" i="2"/>
  <c r="D9" i="2"/>
  <c r="E9" i="2" s="1"/>
  <c r="J8" i="2"/>
  <c r="L93" i="2"/>
  <c r="J89" i="2"/>
  <c r="I88" i="2"/>
  <c r="O88" i="2" s="1"/>
  <c r="J87" i="2"/>
  <c r="I86" i="2"/>
  <c r="J86" i="2" s="1"/>
  <c r="J77" i="2"/>
  <c r="I76" i="2"/>
  <c r="O76" i="2" s="1"/>
  <c r="J75" i="2"/>
  <c r="I74" i="2"/>
  <c r="J74" i="2" s="1"/>
  <c r="J65" i="2"/>
  <c r="I64" i="2"/>
  <c r="J64" i="2" s="1"/>
  <c r="J63" i="2"/>
  <c r="I62" i="2"/>
  <c r="J62" i="2" s="1"/>
  <c r="J53" i="2"/>
  <c r="I52" i="2"/>
  <c r="J52" i="2" s="1"/>
  <c r="J51" i="2"/>
  <c r="I50" i="2"/>
  <c r="J50" i="2" s="1"/>
  <c r="J42" i="2"/>
  <c r="I41" i="2"/>
  <c r="J41" i="2" s="1"/>
  <c r="J40" i="2"/>
  <c r="I39" i="2"/>
  <c r="J39" i="2" s="1"/>
  <c r="J31" i="2"/>
  <c r="I30" i="2"/>
  <c r="J30" i="2" s="1"/>
  <c r="J29" i="2"/>
  <c r="I28" i="2"/>
  <c r="J28" i="2" s="1"/>
  <c r="J20" i="2"/>
  <c r="I19" i="2"/>
  <c r="J19" i="2" s="1"/>
  <c r="J18" i="2"/>
  <c r="I17" i="2"/>
  <c r="J17" i="2" s="1"/>
  <c r="I9" i="2"/>
  <c r="O9" i="2" s="1"/>
  <c r="O7" i="2"/>
  <c r="L93" i="1"/>
  <c r="L94" i="1" s="1"/>
  <c r="I88" i="1"/>
  <c r="J88" i="1" s="1"/>
  <c r="I86" i="1"/>
  <c r="I76" i="1"/>
  <c r="J76" i="1" s="1"/>
  <c r="I74" i="1"/>
  <c r="J74" i="1" s="1"/>
  <c r="I64" i="1"/>
  <c r="J64" i="1" s="1"/>
  <c r="I62" i="1"/>
  <c r="J62" i="1" s="1"/>
  <c r="I52" i="1"/>
  <c r="J52" i="1" s="1"/>
  <c r="I50" i="1"/>
  <c r="J50" i="1" s="1"/>
  <c r="I41" i="1"/>
  <c r="J41" i="1" s="1"/>
  <c r="I39" i="1"/>
  <c r="J39" i="1" s="1"/>
  <c r="I30" i="1"/>
  <c r="J30" i="1" s="1"/>
  <c r="I28" i="1"/>
  <c r="J28" i="1" s="1"/>
  <c r="I19" i="1"/>
  <c r="J19" i="1" s="1"/>
  <c r="I17" i="1"/>
  <c r="J17" i="1" s="1"/>
  <c r="I9" i="1"/>
  <c r="J9" i="1" s="1"/>
  <c r="I7" i="1"/>
  <c r="J7" i="1" s="1"/>
  <c r="J89" i="1"/>
  <c r="J77" i="1"/>
  <c r="J65" i="1"/>
  <c r="J53" i="1"/>
  <c r="J42" i="1"/>
  <c r="J31" i="1"/>
  <c r="J20" i="1"/>
  <c r="J10" i="1"/>
  <c r="J87" i="1"/>
  <c r="J86" i="1"/>
  <c r="J75" i="1"/>
  <c r="J63" i="1"/>
  <c r="J51" i="1"/>
  <c r="J40" i="1"/>
  <c r="J29" i="1"/>
  <c r="J18" i="1"/>
  <c r="J8" i="1"/>
  <c r="E8" i="1"/>
  <c r="E77" i="1"/>
  <c r="E76" i="1"/>
  <c r="E75" i="1"/>
  <c r="E74" i="1"/>
  <c r="E53" i="1"/>
  <c r="E52" i="1"/>
  <c r="E51" i="1"/>
  <c r="E50" i="1"/>
  <c r="E89" i="1"/>
  <c r="E88" i="1"/>
  <c r="E87" i="1"/>
  <c r="E86" i="1"/>
  <c r="E65" i="1"/>
  <c r="E64" i="1"/>
  <c r="E63" i="1"/>
  <c r="E62" i="1"/>
  <c r="E42" i="1"/>
  <c r="E41" i="1"/>
  <c r="E40" i="1"/>
  <c r="E39" i="1"/>
  <c r="E31" i="1"/>
  <c r="E30" i="1"/>
  <c r="E29" i="1"/>
  <c r="E28" i="1"/>
  <c r="E20" i="1"/>
  <c r="E19" i="1"/>
  <c r="E18" i="1"/>
  <c r="E17" i="1"/>
  <c r="E10" i="1"/>
  <c r="E9" i="1"/>
  <c r="E7" i="1"/>
  <c r="F22" i="5" l="1"/>
  <c r="F23" i="5" s="1"/>
  <c r="E105" i="4"/>
  <c r="G105" i="4"/>
  <c r="G21" i="4"/>
  <c r="G20" i="4"/>
  <c r="E13" i="4"/>
  <c r="G13" i="4" s="1"/>
  <c r="G10" i="4"/>
  <c r="E21" i="1"/>
  <c r="G21" i="1" s="1"/>
  <c r="E43" i="1"/>
  <c r="G43" i="1" s="1"/>
  <c r="E90" i="1"/>
  <c r="G90" i="1" s="1"/>
  <c r="F11" i="4"/>
  <c r="F12" i="4" s="1"/>
  <c r="G12" i="4" s="1"/>
  <c r="E92" i="4"/>
  <c r="G92" i="4" s="1"/>
  <c r="E80" i="4"/>
  <c r="G80" i="4" s="1"/>
  <c r="E68" i="4"/>
  <c r="G68" i="4" s="1"/>
  <c r="E56" i="4"/>
  <c r="G56" i="4" s="1"/>
  <c r="G41" i="4"/>
  <c r="E34" i="4"/>
  <c r="G34" i="4" s="1"/>
  <c r="E23" i="4"/>
  <c r="G9" i="4"/>
  <c r="G22" i="4"/>
  <c r="E78" i="2"/>
  <c r="E32" i="1"/>
  <c r="G32" i="1" s="1"/>
  <c r="J7" i="2"/>
  <c r="K90" i="1"/>
  <c r="E66" i="1"/>
  <c r="G66" i="1" s="1"/>
  <c r="E90" i="2"/>
  <c r="G90" i="2" s="1"/>
  <c r="J10" i="2"/>
  <c r="J76" i="2"/>
  <c r="K78" i="2" s="1"/>
  <c r="E21" i="2"/>
  <c r="G21" i="2" s="1"/>
  <c r="E32" i="2"/>
  <c r="G32" i="2" s="1"/>
  <c r="E43" i="2"/>
  <c r="G43" i="2" s="1"/>
  <c r="E54" i="2"/>
  <c r="G54" i="2" s="1"/>
  <c r="G78" i="2"/>
  <c r="O39" i="2"/>
  <c r="O86" i="2"/>
  <c r="O62" i="2"/>
  <c r="O30" i="2"/>
  <c r="J88" i="2"/>
  <c r="K90" i="2" s="1"/>
  <c r="O52" i="2"/>
  <c r="O28" i="2"/>
  <c r="O19" i="2"/>
  <c r="O74" i="2"/>
  <c r="O50" i="2"/>
  <c r="O41" i="2"/>
  <c r="O17" i="2"/>
  <c r="E66" i="2"/>
  <c r="G66" i="2" s="1"/>
  <c r="O64" i="2"/>
  <c r="J9" i="2"/>
  <c r="K21" i="2"/>
  <c r="K43" i="2"/>
  <c r="K32" i="2"/>
  <c r="K54" i="2"/>
  <c r="K66" i="2"/>
  <c r="K78" i="1"/>
  <c r="K21" i="1"/>
  <c r="K12" i="1"/>
  <c r="K66" i="1"/>
  <c r="K54" i="1"/>
  <c r="K43" i="1"/>
  <c r="K32" i="1"/>
  <c r="E11" i="1"/>
  <c r="G11" i="1" s="1"/>
  <c r="E54" i="1"/>
  <c r="G54" i="1" s="1"/>
  <c r="E78" i="1"/>
  <c r="G78" i="1" s="1"/>
  <c r="I105" i="4" l="1"/>
  <c r="L105" i="4" s="1"/>
  <c r="E107" i="4"/>
  <c r="G23" i="4"/>
  <c r="G11" i="4"/>
  <c r="K12" i="2"/>
  <c r="K93" i="1"/>
  <c r="E11" i="2"/>
  <c r="G11" i="2" s="1"/>
  <c r="G94" i="2" s="1"/>
  <c r="K93" i="2"/>
  <c r="K94" i="1" l="1"/>
  <c r="O94" i="1" s="1"/>
  <c r="O93" i="1"/>
  <c r="O93" i="2"/>
  <c r="P93" i="2" l="1"/>
  <c r="O101" i="2"/>
</calcChain>
</file>

<file path=xl/sharedStrings.xml><?xml version="1.0" encoding="utf-8"?>
<sst xmlns="http://schemas.openxmlformats.org/spreadsheetml/2006/main" count="650" uniqueCount="49">
  <si>
    <t>Przyłącze 1             Budynek biurowy, 43-460 Wisła Czarne, Oś Noclegi 1</t>
  </si>
  <si>
    <t>Składnik  ceny</t>
  </si>
  <si>
    <t>Liczba jednostek (prognozowana)</t>
  </si>
  <si>
    <t>w kWh</t>
  </si>
  <si>
    <t xml:space="preserve">Cena jednostkowa netto za 1 kWh </t>
  </si>
  <si>
    <t>Wartość netto w zł   (2x3)</t>
  </si>
  <si>
    <t>Stawka VAT %</t>
  </si>
  <si>
    <t>Wartość brutto w zł</t>
  </si>
  <si>
    <t>(4+5)</t>
  </si>
  <si>
    <t>Paliwo gazowe</t>
  </si>
  <si>
    <t>Opłata abonament za sprzedaż paliwa gazowego</t>
  </si>
  <si>
    <t>12 miesięcy</t>
  </si>
  <si>
    <t>Opłata sieciowa zmienna</t>
  </si>
  <si>
    <t>Opłata sieciowa stała</t>
  </si>
  <si>
    <t>Razem</t>
  </si>
  <si>
    <t>Przyłącze 2              Budynek biurowy, 43-241 Łąka. ul. Ks. Piotra Skargi 30</t>
  </si>
  <si>
    <t xml:space="preserve">Cena jednostkowa netto za1 kWh </t>
  </si>
  <si>
    <t>Przyłącze 3                    Budynek biurowy, 43-430 Skoczów, ul. Wiślańska 5</t>
  </si>
  <si>
    <t>Liczba jednostek (prognozowana) w kWh</t>
  </si>
  <si>
    <t>Cena jednostkowa netto za</t>
  </si>
  <si>
    <t xml:space="preserve">1 kWh </t>
  </si>
  <si>
    <t>Przyłącze 4                      Warsztat 42-460 Przeczyce, ul. Słoneczna</t>
  </si>
  <si>
    <t xml:space="preserve">Cena jednostkowa netto za             1 kWh </t>
  </si>
  <si>
    <t>Przyłącze 5             Budynek z pokojami gościnnymi 42-460 Przeczyce, ul. Targowa 2</t>
  </si>
  <si>
    <t>Przyłącze 6                  Budynek biurowy 42-460 Przeczyce, ul. Targowa 2</t>
  </si>
  <si>
    <t>Przyłącze 7        Budynek z pokojami gościnnymi 42-460 Przeczyce, ul. 21 Stycznia 127</t>
  </si>
  <si>
    <t xml:space="preserve"> 55 000 </t>
  </si>
  <si>
    <t>Przyłącze 8               Budynek biurowy 42-460 Przeczyce, ul. 21 Stycznia 127</t>
  </si>
  <si>
    <t xml:space="preserve"> kWh</t>
  </si>
  <si>
    <t>2 miesiące</t>
  </si>
  <si>
    <t>10 miesięcy</t>
  </si>
  <si>
    <t>FORMULARZ CENOWY</t>
  </si>
  <si>
    <t>Część 2 RZGW w Gliwicach</t>
  </si>
  <si>
    <t>Część 1. ZZ Katowice</t>
  </si>
  <si>
    <t xml:space="preserve">Liczba jednostek (prognozowana) w kWh </t>
  </si>
  <si>
    <t>Przyłącze I   Punkt poboru: ul. H. Sienkiewicza 2, 44-100 Gliwice
Grupa taryfowa BW-4 (OSD W-4 ZA)</t>
  </si>
  <si>
    <t>Przyłącze 1    Grupa taryfowa W-3,6 ZA         Budynek biurowy, 43-460 Wisła Czarne, Oś Noclegi 1</t>
  </si>
  <si>
    <t>Przyłącze 2   Grupa taryfowa W-3,6 ZA           Budynek biurowy, 43-241 Łąka. ul. Ks. Piotra Skargi 30</t>
  </si>
  <si>
    <t>Przyłącze 3   Grupa taryfowa W-3,6 ZA                 Budynek biurowy, 43-430 Skoczów, ul. Wiślańska 5</t>
  </si>
  <si>
    <t>Przyłącze 4    Grupa taryfowa W-3,6 ZA                  Warsztat 42-460 Przeczyce, ul. Słoneczna</t>
  </si>
  <si>
    <t>Przyłącze 5  Grupa taryfowa W-1,1 ZA        Budynek z pokojami gościnnymi 42-460 Przeczyce, ul. Targowa 2</t>
  </si>
  <si>
    <t>Przyłącze 6     Grupa taryfowa W-3,6 ZA             Budynek biurowy 42-460 Przeczyce, ul. Targowa 2</t>
  </si>
  <si>
    <t>Przyłącze 7 Grupa taryfowa W-1,1 ZA       Budynek z pokojami gościnnymi 42-460 Przeczyce, ul. 21 Stycznia 127 a</t>
  </si>
  <si>
    <t>Przyłącze 8    Grupa taryfowa W-3,6 ZA           Budynek biurowy 42-460 Przeczyce, ul. 21 Stycznia 127 a</t>
  </si>
  <si>
    <t>Szacunek na 2023 rok</t>
  </si>
  <si>
    <t>Opłata abonament za sprzedaż paliwa gazowego w miesiącach</t>
  </si>
  <si>
    <t>Opłata sieciowa stała w miesiącach</t>
  </si>
  <si>
    <t>0,65000</t>
  </si>
  <si>
    <t xml:space="preserve">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</si>
</sst>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0"/>
    <numFmt numFmtId="166" formatCode="_-* #,##0.00000\ _z_ł_-;\-* #,##0.000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6" fillId="0" borderId="1" xfId="0" applyNumberFormat="1" applyFont="1" applyBorder="1"/>
    <xf numFmtId="165" fontId="8" fillId="0" borderId="1" xfId="0" applyNumberFormat="1" applyFont="1" applyBorder="1" applyAlignment="1">
      <alignment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9" fontId="0" fillId="0" borderId="0" xfId="0" applyNumberFormat="1"/>
    <xf numFmtId="0" fontId="9" fillId="0" borderId="0" xfId="0" applyFont="1"/>
    <xf numFmtId="4" fontId="7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9" fillId="0" borderId="0" xfId="0" applyNumberFormat="1" applyFont="1"/>
    <xf numFmtId="0" fontId="6" fillId="0" borderId="1" xfId="0" applyFont="1" applyBorder="1"/>
    <xf numFmtId="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0" fillId="0" borderId="0" xfId="0" applyNumberFormat="1"/>
    <xf numFmtId="0" fontId="10" fillId="0" borderId="0" xfId="0" applyFont="1"/>
    <xf numFmtId="4" fontId="4" fillId="0" borderId="1" xfId="0" applyNumberFormat="1" applyFont="1" applyBorder="1" applyAlignment="1">
      <alignment vertical="center" wrapText="1"/>
    </xf>
    <xf numFmtId="4" fontId="0" fillId="0" borderId="0" xfId="0" applyNumberFormat="1"/>
    <xf numFmtId="165" fontId="1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0" fontId="1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vertical="center" wrapText="1"/>
    </xf>
    <xf numFmtId="44" fontId="1" fillId="0" borderId="1" xfId="2" applyFont="1" applyBorder="1" applyAlignment="1">
      <alignment vertical="center" wrapText="1"/>
    </xf>
    <xf numFmtId="9" fontId="4" fillId="0" borderId="1" xfId="3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6" fontId="12" fillId="0" borderId="1" xfId="1" applyNumberFormat="1" applyFont="1" applyBorder="1" applyAlignment="1">
      <alignment horizontal="right" vertical="center" wrapText="1"/>
    </xf>
    <xf numFmtId="44" fontId="13" fillId="0" borderId="1" xfId="2" applyFont="1" applyBorder="1" applyAlignment="1">
      <alignment vertical="center" wrapText="1"/>
    </xf>
    <xf numFmtId="44" fontId="13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13" fillId="0" borderId="0" xfId="2" applyFont="1" applyBorder="1" applyAlignment="1">
      <alignment vertical="center" wrapText="1"/>
    </xf>
    <xf numFmtId="44" fontId="0" fillId="0" borderId="0" xfId="0" applyNumberFormat="1"/>
    <xf numFmtId="3" fontId="4" fillId="0" borderId="1" xfId="0" applyNumberFormat="1" applyFont="1" applyBorder="1" applyAlignment="1">
      <alignment horizontal="right" vertical="center" wrapText="1"/>
    </xf>
    <xf numFmtId="8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4" fontId="8" fillId="0" borderId="1" xfId="2" applyFont="1" applyBorder="1" applyAlignment="1">
      <alignment vertical="center" wrapText="1"/>
    </xf>
    <xf numFmtId="9" fontId="8" fillId="0" borderId="1" xfId="3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0" fontId="16" fillId="0" borderId="0" xfId="0" applyFont="1"/>
    <xf numFmtId="0" fontId="4" fillId="0" borderId="6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0" fillId="0" borderId="1" xfId="0" applyNumberFormat="1" applyFont="1" applyBorder="1"/>
    <xf numFmtId="44" fontId="1" fillId="0" borderId="1" xfId="0" applyNumberFormat="1" applyFont="1" applyBorder="1" applyAlignment="1">
      <alignment vertical="center" wrapText="1"/>
    </xf>
    <xf numFmtId="0" fontId="0" fillId="0" borderId="1" xfId="0" applyFont="1" applyBorder="1"/>
    <xf numFmtId="166" fontId="4" fillId="0" borderId="1" xfId="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4"/>
  <sheetViews>
    <sheetView topLeftCell="A58" workbookViewId="0">
      <selection sqref="A1:XFD1048576"/>
    </sheetView>
  </sheetViews>
  <sheetFormatPr defaultRowHeight="15" x14ac:dyDescent="0.25"/>
  <cols>
    <col min="1" max="1" width="21.85546875" customWidth="1"/>
    <col min="2" max="3" width="20.5703125" customWidth="1"/>
    <col min="4" max="4" width="18.140625" customWidth="1"/>
    <col min="5" max="5" width="15.28515625" customWidth="1"/>
    <col min="6" max="6" width="17.140625" customWidth="1"/>
    <col min="7" max="7" width="17.5703125" customWidth="1"/>
    <col min="8" max="8" width="11.5703125" customWidth="1"/>
    <col min="9" max="10" width="11.85546875" bestFit="1" customWidth="1"/>
  </cols>
  <sheetData>
    <row r="3" spans="1:12" ht="31.5" customHeight="1" x14ac:dyDescent="0.25">
      <c r="A3" s="84" t="s">
        <v>0</v>
      </c>
      <c r="B3" s="84"/>
      <c r="C3" s="84"/>
      <c r="D3" s="84"/>
      <c r="E3" s="84"/>
      <c r="F3" s="84"/>
      <c r="G3" s="84"/>
      <c r="H3" s="16"/>
    </row>
    <row r="4" spans="1:12" ht="31.5" x14ac:dyDescent="0.25">
      <c r="A4" s="85" t="s">
        <v>1</v>
      </c>
      <c r="B4" s="1" t="s">
        <v>2</v>
      </c>
      <c r="C4" s="1"/>
      <c r="D4" s="84" t="s">
        <v>4</v>
      </c>
      <c r="E4" s="84" t="s">
        <v>5</v>
      </c>
      <c r="F4" s="84" t="s">
        <v>6</v>
      </c>
      <c r="G4" s="2" t="s">
        <v>7</v>
      </c>
    </row>
    <row r="5" spans="1:12" ht="15.75" x14ac:dyDescent="0.25">
      <c r="A5" s="85"/>
      <c r="B5" s="1" t="s">
        <v>3</v>
      </c>
      <c r="C5" s="1"/>
      <c r="D5" s="84"/>
      <c r="E5" s="84"/>
      <c r="F5" s="84"/>
      <c r="G5" s="2" t="s">
        <v>8</v>
      </c>
    </row>
    <row r="6" spans="1:12" ht="15.75" x14ac:dyDescent="0.25">
      <c r="A6" s="3">
        <v>1</v>
      </c>
      <c r="B6" s="4">
        <v>2</v>
      </c>
      <c r="C6" s="4" t="s">
        <v>28</v>
      </c>
      <c r="D6" s="4">
        <v>3</v>
      </c>
      <c r="E6" s="4">
        <v>4</v>
      </c>
      <c r="F6" s="4">
        <v>5</v>
      </c>
      <c r="G6" s="4">
        <v>6</v>
      </c>
    </row>
    <row r="7" spans="1:12" ht="15.75" x14ac:dyDescent="0.25">
      <c r="A7" s="5" t="s">
        <v>9</v>
      </c>
      <c r="B7" s="6">
        <v>69531</v>
      </c>
      <c r="C7" s="13">
        <v>86330</v>
      </c>
      <c r="D7" s="12">
        <v>0.47715999999999997</v>
      </c>
      <c r="E7" s="2">
        <f>+C7*D7</f>
        <v>41193.222799999996</v>
      </c>
      <c r="F7" s="8">
        <v>23</v>
      </c>
      <c r="G7" s="8"/>
      <c r="I7">
        <f>+C7/8</f>
        <v>10791.25</v>
      </c>
      <c r="J7">
        <f>+I7*D7</f>
        <v>5149.1528499999995</v>
      </c>
    </row>
    <row r="8" spans="1:12" ht="45" x14ac:dyDescent="0.25">
      <c r="A8" s="5" t="s">
        <v>10</v>
      </c>
      <c r="B8" s="8" t="s">
        <v>11</v>
      </c>
      <c r="C8" s="12"/>
      <c r="D8" s="14">
        <v>6.28</v>
      </c>
      <c r="E8" s="2">
        <f>+D8*12</f>
        <v>75.36</v>
      </c>
      <c r="F8" s="8">
        <v>23</v>
      </c>
      <c r="G8" s="8"/>
      <c r="J8">
        <f>1*D8</f>
        <v>6.28</v>
      </c>
    </row>
    <row r="9" spans="1:12" ht="30" x14ac:dyDescent="0.25">
      <c r="A9" s="5" t="s">
        <v>12</v>
      </c>
      <c r="B9" s="6">
        <v>69531</v>
      </c>
      <c r="C9" s="13">
        <v>86330</v>
      </c>
      <c r="D9" s="12">
        <v>0.37280000000000002</v>
      </c>
      <c r="E9" s="2">
        <f t="shared" ref="E9" si="0">+C9*D9</f>
        <v>32183.824000000001</v>
      </c>
      <c r="F9" s="8">
        <v>23</v>
      </c>
      <c r="G9" s="8"/>
      <c r="I9">
        <f>+C9/8</f>
        <v>10791.25</v>
      </c>
      <c r="J9">
        <f>+I9*D9</f>
        <v>4022.9780000000001</v>
      </c>
    </row>
    <row r="10" spans="1:12" ht="15.75" x14ac:dyDescent="0.25">
      <c r="A10" s="5" t="s">
        <v>13</v>
      </c>
      <c r="B10" s="8" t="s">
        <v>11</v>
      </c>
      <c r="C10" s="8"/>
      <c r="D10" s="15">
        <v>22.05</v>
      </c>
      <c r="E10" s="2">
        <f>+D10*12</f>
        <v>264.60000000000002</v>
      </c>
      <c r="F10" s="8">
        <v>23</v>
      </c>
      <c r="G10" s="8"/>
      <c r="J10" s="26">
        <f>+D10*2.2</f>
        <v>48.510000000000005</v>
      </c>
    </row>
    <row r="11" spans="1:12" ht="15.75" x14ac:dyDescent="0.25">
      <c r="A11" s="2" t="s">
        <v>14</v>
      </c>
      <c r="B11" s="2"/>
      <c r="C11" s="2"/>
      <c r="D11" s="2"/>
      <c r="E11" s="18">
        <f>SUM(E7:E10)</f>
        <v>73717.006800000003</v>
      </c>
      <c r="F11" s="19"/>
      <c r="G11" s="18">
        <f>+E11*1.23</f>
        <v>90671.918363999997</v>
      </c>
      <c r="H11" s="20"/>
    </row>
    <row r="12" spans="1:12" x14ac:dyDescent="0.25">
      <c r="K12">
        <f>SUM(J7:J11)</f>
        <v>9226.9208500000004</v>
      </c>
      <c r="L12">
        <v>9226.9208500000004</v>
      </c>
    </row>
    <row r="13" spans="1:12" ht="15.75" x14ac:dyDescent="0.25">
      <c r="A13" s="84" t="s">
        <v>15</v>
      </c>
      <c r="B13" s="84"/>
      <c r="C13" s="84"/>
      <c r="D13" s="84"/>
      <c r="E13" s="84"/>
      <c r="F13" s="84"/>
      <c r="G13" s="84"/>
    </row>
    <row r="14" spans="1:12" ht="31.5" x14ac:dyDescent="0.25">
      <c r="A14" s="85" t="s">
        <v>1</v>
      </c>
      <c r="B14" s="1" t="s">
        <v>2</v>
      </c>
      <c r="C14" s="1"/>
      <c r="D14" s="84" t="s">
        <v>16</v>
      </c>
      <c r="E14" s="84" t="s">
        <v>5</v>
      </c>
      <c r="F14" s="84" t="s">
        <v>6</v>
      </c>
      <c r="G14" s="2" t="s">
        <v>7</v>
      </c>
    </row>
    <row r="15" spans="1:12" ht="15.75" x14ac:dyDescent="0.25">
      <c r="A15" s="85"/>
      <c r="B15" s="1" t="s">
        <v>3</v>
      </c>
      <c r="C15" s="1"/>
      <c r="D15" s="84"/>
      <c r="E15" s="84"/>
      <c r="F15" s="84"/>
      <c r="G15" s="2" t="s">
        <v>8</v>
      </c>
    </row>
    <row r="16" spans="1:12" ht="15.75" x14ac:dyDescent="0.25">
      <c r="A16" s="3">
        <v>1</v>
      </c>
      <c r="B16" s="4">
        <v>2</v>
      </c>
      <c r="C16" s="4"/>
      <c r="D16" s="4">
        <v>3</v>
      </c>
      <c r="E16" s="4">
        <v>4</v>
      </c>
      <c r="F16" s="4">
        <v>5</v>
      </c>
      <c r="G16" s="4">
        <v>6</v>
      </c>
    </row>
    <row r="17" spans="1:12" ht="15.75" x14ac:dyDescent="0.25">
      <c r="A17" s="5" t="s">
        <v>9</v>
      </c>
      <c r="B17" s="6">
        <v>20350</v>
      </c>
      <c r="C17" s="13">
        <v>38262</v>
      </c>
      <c r="D17" s="12">
        <v>0.47715999999999997</v>
      </c>
      <c r="E17" s="12">
        <f>+C17*D17</f>
        <v>18257.09592</v>
      </c>
      <c r="F17" s="8">
        <v>23</v>
      </c>
      <c r="G17" s="8"/>
      <c r="I17">
        <f>+C17/8</f>
        <v>4782.75</v>
      </c>
      <c r="J17">
        <f>+I17*D17</f>
        <v>2282.13699</v>
      </c>
    </row>
    <row r="18" spans="1:12" ht="45" x14ac:dyDescent="0.25">
      <c r="A18" s="5" t="s">
        <v>10</v>
      </c>
      <c r="B18" s="8" t="s">
        <v>11</v>
      </c>
      <c r="C18" s="12"/>
      <c r="D18" s="14">
        <v>6.28</v>
      </c>
      <c r="E18" s="12">
        <f>+D18*12</f>
        <v>75.36</v>
      </c>
      <c r="F18" s="8">
        <v>23</v>
      </c>
      <c r="G18" s="8"/>
      <c r="J18">
        <f>1*D18</f>
        <v>6.28</v>
      </c>
    </row>
    <row r="19" spans="1:12" ht="30" x14ac:dyDescent="0.25">
      <c r="A19" s="5" t="s">
        <v>12</v>
      </c>
      <c r="B19" s="6">
        <v>20350</v>
      </c>
      <c r="C19" s="13">
        <v>38262</v>
      </c>
      <c r="D19" s="12">
        <v>0.37280000000000002</v>
      </c>
      <c r="E19" s="12">
        <f>+D19*C19</f>
        <v>14264.073600000002</v>
      </c>
      <c r="F19" s="8">
        <v>23</v>
      </c>
      <c r="G19" s="8"/>
      <c r="I19">
        <f>+C19/8</f>
        <v>4782.75</v>
      </c>
      <c r="J19">
        <f>+I19*D19</f>
        <v>1783.0092000000002</v>
      </c>
    </row>
    <row r="20" spans="1:12" ht="15.75" x14ac:dyDescent="0.25">
      <c r="A20" s="5" t="s">
        <v>13</v>
      </c>
      <c r="B20" s="8" t="s">
        <v>11</v>
      </c>
      <c r="C20" s="8"/>
      <c r="D20" s="15">
        <v>22.05</v>
      </c>
      <c r="E20" s="12">
        <f>+D20*12</f>
        <v>264.60000000000002</v>
      </c>
      <c r="F20" s="8">
        <v>23</v>
      </c>
      <c r="G20" s="8"/>
      <c r="J20" s="26">
        <f>+D20*2.2</f>
        <v>48.510000000000005</v>
      </c>
    </row>
    <row r="21" spans="1:12" ht="15.75" x14ac:dyDescent="0.25">
      <c r="A21" s="2" t="s">
        <v>14</v>
      </c>
      <c r="B21" s="2"/>
      <c r="C21" s="2"/>
      <c r="D21" s="2"/>
      <c r="E21" s="11">
        <f>SUM(E17:E20)</f>
        <v>32861.129520000002</v>
      </c>
      <c r="F21" s="11"/>
      <c r="G21" s="11">
        <f>+E21*1.23</f>
        <v>40419.189309599999</v>
      </c>
      <c r="H21" s="17"/>
      <c r="K21">
        <f>SUM(J17:J20)</f>
        <v>4119.9361900000004</v>
      </c>
      <c r="L21">
        <v>4119.9361900000004</v>
      </c>
    </row>
    <row r="24" spans="1:12" ht="15.75" x14ac:dyDescent="0.25">
      <c r="A24" s="84" t="s">
        <v>17</v>
      </c>
      <c r="B24" s="84"/>
      <c r="C24" s="84"/>
      <c r="D24" s="84"/>
      <c r="E24" s="84"/>
      <c r="F24" s="84"/>
      <c r="G24" s="84"/>
    </row>
    <row r="25" spans="1:12" ht="47.25" x14ac:dyDescent="0.25">
      <c r="A25" s="85" t="s">
        <v>1</v>
      </c>
      <c r="B25" s="85" t="s">
        <v>18</v>
      </c>
      <c r="C25" s="1"/>
      <c r="D25" s="2" t="s">
        <v>19</v>
      </c>
      <c r="E25" s="84" t="s">
        <v>5</v>
      </c>
      <c r="F25" s="84" t="s">
        <v>6</v>
      </c>
      <c r="G25" s="2" t="s">
        <v>7</v>
      </c>
    </row>
    <row r="26" spans="1:12" ht="15.75" x14ac:dyDescent="0.25">
      <c r="A26" s="85"/>
      <c r="B26" s="85"/>
      <c r="C26" s="1"/>
      <c r="D26" s="2" t="s">
        <v>20</v>
      </c>
      <c r="E26" s="84"/>
      <c r="F26" s="84"/>
      <c r="G26" s="2" t="s">
        <v>8</v>
      </c>
    </row>
    <row r="27" spans="1:12" ht="15.75" x14ac:dyDescent="0.25">
      <c r="A27" s="3">
        <v>1</v>
      </c>
      <c r="B27" s="4">
        <v>2</v>
      </c>
      <c r="C27" s="4"/>
      <c r="D27" s="4">
        <v>3</v>
      </c>
      <c r="E27" s="4">
        <v>4</v>
      </c>
      <c r="F27" s="4">
        <v>5</v>
      </c>
      <c r="G27" s="4">
        <v>6</v>
      </c>
    </row>
    <row r="28" spans="1:12" ht="15.75" x14ac:dyDescent="0.25">
      <c r="A28" s="5" t="s">
        <v>9</v>
      </c>
      <c r="B28" s="6">
        <v>51271</v>
      </c>
      <c r="C28" s="13">
        <v>53280</v>
      </c>
      <c r="D28" s="12">
        <v>0.47715999999999997</v>
      </c>
      <c r="E28" s="8">
        <f>+C28*D28</f>
        <v>25423.084799999997</v>
      </c>
      <c r="F28" s="8">
        <v>23</v>
      </c>
      <c r="G28" s="8"/>
      <c r="I28">
        <f>+C28/8</f>
        <v>6660</v>
      </c>
      <c r="J28">
        <f>+I28*D28</f>
        <v>3177.8855999999996</v>
      </c>
    </row>
    <row r="29" spans="1:12" ht="45" x14ac:dyDescent="0.25">
      <c r="A29" s="5" t="s">
        <v>10</v>
      </c>
      <c r="B29" s="8" t="s">
        <v>11</v>
      </c>
      <c r="C29" s="12"/>
      <c r="D29" s="14">
        <v>6.28</v>
      </c>
      <c r="E29" s="8">
        <f>+D29*12</f>
        <v>75.36</v>
      </c>
      <c r="F29" s="8">
        <v>23</v>
      </c>
      <c r="G29" s="8"/>
      <c r="J29">
        <f>1*D29</f>
        <v>6.28</v>
      </c>
    </row>
    <row r="30" spans="1:12" ht="30" x14ac:dyDescent="0.25">
      <c r="A30" s="5" t="s">
        <v>12</v>
      </c>
      <c r="B30" s="6">
        <v>51271</v>
      </c>
      <c r="C30" s="13">
        <v>53280</v>
      </c>
      <c r="D30" s="12">
        <v>0.37280000000000002</v>
      </c>
      <c r="E30" s="8">
        <f>+D30*C30</f>
        <v>19862.784</v>
      </c>
      <c r="F30" s="8">
        <v>23</v>
      </c>
      <c r="G30" s="8"/>
      <c r="I30">
        <f>+C30/8</f>
        <v>6660</v>
      </c>
      <c r="J30">
        <f>+I30*D30</f>
        <v>2482.848</v>
      </c>
    </row>
    <row r="31" spans="1:12" ht="15.75" x14ac:dyDescent="0.25">
      <c r="A31" s="5" t="s">
        <v>13</v>
      </c>
      <c r="B31" s="8" t="s">
        <v>11</v>
      </c>
      <c r="D31" s="15">
        <v>22.05</v>
      </c>
      <c r="E31" s="8">
        <f>+D31*12</f>
        <v>264.60000000000002</v>
      </c>
      <c r="F31" s="8">
        <v>23</v>
      </c>
      <c r="G31" s="8"/>
      <c r="J31" s="26">
        <f>+D31*2.2</f>
        <v>48.510000000000005</v>
      </c>
    </row>
    <row r="32" spans="1:12" ht="15.75" x14ac:dyDescent="0.25">
      <c r="A32" s="2" t="s">
        <v>14</v>
      </c>
      <c r="B32" s="2"/>
      <c r="C32" s="2"/>
      <c r="D32" s="2"/>
      <c r="E32" s="11">
        <f>SUM(E28:E31)</f>
        <v>45625.828799999996</v>
      </c>
      <c r="F32" s="11"/>
      <c r="G32" s="11">
        <f>+E32*1.23</f>
        <v>56119.769423999991</v>
      </c>
      <c r="H32" s="17"/>
      <c r="K32">
        <f>SUM(J28:J31)</f>
        <v>5715.5236000000004</v>
      </c>
      <c r="L32">
        <v>5715.5236000000004</v>
      </c>
    </row>
    <row r="35" spans="1:12" ht="15.75" x14ac:dyDescent="0.25">
      <c r="A35" s="84" t="s">
        <v>21</v>
      </c>
      <c r="B35" s="84"/>
      <c r="C35" s="84"/>
      <c r="D35" s="84"/>
      <c r="E35" s="84"/>
      <c r="F35" s="84"/>
      <c r="G35" s="84"/>
    </row>
    <row r="36" spans="1:12" ht="31.5" x14ac:dyDescent="0.25">
      <c r="A36" s="85" t="s">
        <v>1</v>
      </c>
      <c r="B36" s="85" t="s">
        <v>18</v>
      </c>
      <c r="C36" s="1"/>
      <c r="D36" s="84" t="s">
        <v>22</v>
      </c>
      <c r="E36" s="84" t="s">
        <v>5</v>
      </c>
      <c r="F36" s="84" t="s">
        <v>6</v>
      </c>
      <c r="G36" s="2" t="s">
        <v>7</v>
      </c>
    </row>
    <row r="37" spans="1:12" ht="15.75" x14ac:dyDescent="0.25">
      <c r="A37" s="85"/>
      <c r="B37" s="85"/>
      <c r="C37" s="1"/>
      <c r="D37" s="84"/>
      <c r="E37" s="84"/>
      <c r="F37" s="84"/>
      <c r="G37" s="2" t="s">
        <v>8</v>
      </c>
    </row>
    <row r="38" spans="1:12" ht="15.75" x14ac:dyDescent="0.25">
      <c r="A38" s="3">
        <v>1</v>
      </c>
      <c r="B38" s="4">
        <v>2</v>
      </c>
      <c r="C38" s="4"/>
      <c r="D38" s="4">
        <v>3</v>
      </c>
      <c r="E38" s="4">
        <v>4</v>
      </c>
      <c r="F38" s="4">
        <v>5</v>
      </c>
      <c r="G38" s="4">
        <v>6</v>
      </c>
    </row>
    <row r="39" spans="1:12" ht="15.75" x14ac:dyDescent="0.25">
      <c r="A39" s="5" t="s">
        <v>9</v>
      </c>
      <c r="B39" s="6">
        <v>21219</v>
      </c>
      <c r="C39" s="13">
        <v>26795</v>
      </c>
      <c r="D39" s="12">
        <v>0.47715999999999997</v>
      </c>
      <c r="E39" s="8">
        <f>+C39*D39</f>
        <v>12785.502199999999</v>
      </c>
      <c r="F39" s="8">
        <v>23</v>
      </c>
      <c r="G39" s="8"/>
      <c r="I39">
        <f>+C39/8</f>
        <v>3349.375</v>
      </c>
      <c r="J39">
        <f>+I39*D39</f>
        <v>1598.1877749999999</v>
      </c>
    </row>
    <row r="40" spans="1:12" ht="45" x14ac:dyDescent="0.25">
      <c r="A40" s="5" t="s">
        <v>10</v>
      </c>
      <c r="B40" s="8" t="s">
        <v>11</v>
      </c>
      <c r="C40" s="21"/>
      <c r="D40" s="14">
        <v>6.28</v>
      </c>
      <c r="E40" s="8">
        <f>+D40*12</f>
        <v>75.36</v>
      </c>
      <c r="F40" s="8">
        <v>23</v>
      </c>
      <c r="G40" s="8"/>
      <c r="J40">
        <f>1*D40</f>
        <v>6.28</v>
      </c>
    </row>
    <row r="41" spans="1:12" ht="30" x14ac:dyDescent="0.25">
      <c r="A41" s="5" t="s">
        <v>12</v>
      </c>
      <c r="B41" s="6">
        <v>21219</v>
      </c>
      <c r="C41" s="13">
        <v>26795</v>
      </c>
      <c r="D41" s="12">
        <v>0.37280000000000002</v>
      </c>
      <c r="E41" s="8">
        <f>+D41*C41</f>
        <v>9989.1760000000013</v>
      </c>
      <c r="F41" s="8">
        <v>23</v>
      </c>
      <c r="G41" s="8"/>
      <c r="I41">
        <f>+C41/8</f>
        <v>3349.375</v>
      </c>
      <c r="J41">
        <f>+I41*D41</f>
        <v>1248.6470000000002</v>
      </c>
    </row>
    <row r="42" spans="1:12" ht="15.75" x14ac:dyDescent="0.25">
      <c r="A42" s="5" t="s">
        <v>13</v>
      </c>
      <c r="B42" s="8" t="s">
        <v>11</v>
      </c>
      <c r="C42" s="8"/>
      <c r="D42" s="15">
        <v>22.05</v>
      </c>
      <c r="E42" s="8">
        <f>+D42*12</f>
        <v>264.60000000000002</v>
      </c>
      <c r="F42" s="8">
        <v>23</v>
      </c>
      <c r="G42" s="8"/>
      <c r="J42" s="26">
        <f>+D42*2.2</f>
        <v>48.510000000000005</v>
      </c>
    </row>
    <row r="43" spans="1:12" ht="15.75" x14ac:dyDescent="0.25">
      <c r="A43" s="2" t="s">
        <v>14</v>
      </c>
      <c r="B43" s="2"/>
      <c r="C43" s="2"/>
      <c r="D43" s="2"/>
      <c r="E43" s="11">
        <f>SUM(E39:E42)</f>
        <v>23114.638200000001</v>
      </c>
      <c r="F43" s="11"/>
      <c r="G43" s="11">
        <f>+E43*1.23</f>
        <v>28431.004986</v>
      </c>
      <c r="H43" s="17"/>
      <c r="K43">
        <f>SUM(J39:J42)</f>
        <v>2901.6247750000002</v>
      </c>
      <c r="L43">
        <v>2901.6247750000002</v>
      </c>
    </row>
    <row r="46" spans="1:12" ht="15.75" x14ac:dyDescent="0.25">
      <c r="A46" s="84" t="s">
        <v>23</v>
      </c>
      <c r="B46" s="84"/>
      <c r="C46" s="84"/>
      <c r="D46" s="84"/>
      <c r="E46" s="84"/>
      <c r="F46" s="84"/>
      <c r="G46" s="84"/>
    </row>
    <row r="47" spans="1:12" ht="31.5" x14ac:dyDescent="0.25">
      <c r="A47" s="85" t="s">
        <v>1</v>
      </c>
      <c r="B47" s="85" t="s">
        <v>18</v>
      </c>
      <c r="C47" s="1"/>
      <c r="D47" s="84" t="s">
        <v>4</v>
      </c>
      <c r="E47" s="84" t="s">
        <v>5</v>
      </c>
      <c r="F47" s="84" t="s">
        <v>6</v>
      </c>
      <c r="G47" s="2" t="s">
        <v>7</v>
      </c>
    </row>
    <row r="48" spans="1:12" ht="15.75" x14ac:dyDescent="0.25">
      <c r="A48" s="85"/>
      <c r="B48" s="85"/>
      <c r="C48" s="1"/>
      <c r="D48" s="84"/>
      <c r="E48" s="84"/>
      <c r="F48" s="84"/>
      <c r="G48" s="2" t="s">
        <v>8</v>
      </c>
    </row>
    <row r="49" spans="1:12" ht="15.75" x14ac:dyDescent="0.25">
      <c r="A49" s="3">
        <v>1</v>
      </c>
      <c r="B49" s="4">
        <v>2</v>
      </c>
      <c r="C49" s="4"/>
      <c r="D49" s="4">
        <v>3</v>
      </c>
      <c r="E49" s="4">
        <v>4</v>
      </c>
      <c r="F49" s="4">
        <v>5</v>
      </c>
      <c r="G49" s="4">
        <v>6</v>
      </c>
    </row>
    <row r="50" spans="1:12" ht="15.75" x14ac:dyDescent="0.25">
      <c r="A50" s="5" t="s">
        <v>9</v>
      </c>
      <c r="B50" s="6">
        <v>55000</v>
      </c>
      <c r="C50" s="22">
        <v>45000</v>
      </c>
      <c r="D50" s="12">
        <v>0.47715999999999997</v>
      </c>
      <c r="E50" s="8">
        <f>+C50*D50</f>
        <v>21472.199999999997</v>
      </c>
      <c r="F50" s="8">
        <v>23</v>
      </c>
      <c r="G50" s="8"/>
      <c r="I50">
        <f>+C50/8</f>
        <v>5625</v>
      </c>
      <c r="J50">
        <f>+I50*D50</f>
        <v>2684.0249999999996</v>
      </c>
    </row>
    <row r="51" spans="1:12" ht="45" x14ac:dyDescent="0.25">
      <c r="A51" s="5" t="s">
        <v>10</v>
      </c>
      <c r="B51" s="8" t="s">
        <v>11</v>
      </c>
      <c r="C51" s="12"/>
      <c r="D51" s="14">
        <v>3.3</v>
      </c>
      <c r="E51" s="8">
        <f>+D51*12</f>
        <v>39.599999999999994</v>
      </c>
      <c r="F51" s="8">
        <v>23</v>
      </c>
      <c r="G51" s="8"/>
      <c r="J51">
        <f>1*D51</f>
        <v>3.3</v>
      </c>
    </row>
    <row r="52" spans="1:12" ht="30" x14ac:dyDescent="0.25">
      <c r="A52" s="5" t="s">
        <v>12</v>
      </c>
      <c r="B52" s="10" t="s">
        <v>26</v>
      </c>
      <c r="C52" s="23">
        <v>45000</v>
      </c>
      <c r="D52" s="12">
        <v>5.2490000000000002E-2</v>
      </c>
      <c r="E52" s="8">
        <f>+D52*C52</f>
        <v>2362.0500000000002</v>
      </c>
      <c r="F52" s="8">
        <v>23</v>
      </c>
      <c r="G52" s="8"/>
      <c r="I52">
        <f>+C52/8</f>
        <v>5625</v>
      </c>
      <c r="J52">
        <f>+I52*D52</f>
        <v>295.25625000000002</v>
      </c>
    </row>
    <row r="53" spans="1:12" ht="15.75" x14ac:dyDescent="0.25">
      <c r="A53" s="5" t="s">
        <v>13</v>
      </c>
      <c r="B53" s="8" t="s">
        <v>11</v>
      </c>
      <c r="C53" s="8"/>
      <c r="D53" s="15">
        <v>3.97</v>
      </c>
      <c r="E53" s="8">
        <f>+D53*12</f>
        <v>47.64</v>
      </c>
      <c r="F53" s="8">
        <v>23</v>
      </c>
      <c r="G53" s="8"/>
      <c r="J53" s="26">
        <f>+D53*2.2</f>
        <v>8.7340000000000018</v>
      </c>
    </row>
    <row r="54" spans="1:12" ht="15.75" x14ac:dyDescent="0.25">
      <c r="A54" s="2" t="s">
        <v>14</v>
      </c>
      <c r="B54" s="2"/>
      <c r="C54" s="2"/>
      <c r="D54" s="2"/>
      <c r="E54" s="11">
        <f>SUM(E50:E53)</f>
        <v>23921.489999999994</v>
      </c>
      <c r="F54" s="11"/>
      <c r="G54" s="11">
        <f>+E54*1.23</f>
        <v>29423.432699999994</v>
      </c>
      <c r="H54" s="17"/>
      <c r="K54">
        <f>SUM(J50:J53)</f>
        <v>2991.3152499999997</v>
      </c>
      <c r="L54">
        <v>2991.3152499999997</v>
      </c>
    </row>
    <row r="58" spans="1:12" ht="15.75" x14ac:dyDescent="0.25">
      <c r="A58" s="84" t="s">
        <v>24</v>
      </c>
      <c r="B58" s="84"/>
      <c r="C58" s="84"/>
      <c r="D58" s="84"/>
      <c r="E58" s="84"/>
      <c r="F58" s="84"/>
      <c r="G58" s="84"/>
    </row>
    <row r="59" spans="1:12" ht="31.5" x14ac:dyDescent="0.25">
      <c r="A59" s="85" t="s">
        <v>1</v>
      </c>
      <c r="B59" s="85" t="s">
        <v>18</v>
      </c>
      <c r="C59" s="1"/>
      <c r="D59" s="84" t="s">
        <v>4</v>
      </c>
      <c r="E59" s="84" t="s">
        <v>5</v>
      </c>
      <c r="F59" s="84" t="s">
        <v>6</v>
      </c>
      <c r="G59" s="2" t="s">
        <v>7</v>
      </c>
    </row>
    <row r="60" spans="1:12" ht="15.75" x14ac:dyDescent="0.25">
      <c r="A60" s="85"/>
      <c r="B60" s="85"/>
      <c r="C60" s="1"/>
      <c r="D60" s="84"/>
      <c r="E60" s="84"/>
      <c r="F60" s="84"/>
      <c r="G60" s="2" t="s">
        <v>8</v>
      </c>
    </row>
    <row r="61" spans="1:12" ht="15.75" x14ac:dyDescent="0.25">
      <c r="A61" s="3">
        <v>1</v>
      </c>
      <c r="B61" s="4">
        <v>2</v>
      </c>
      <c r="C61" s="4"/>
      <c r="D61" s="4">
        <v>3</v>
      </c>
      <c r="E61" s="4">
        <v>4</v>
      </c>
      <c r="F61" s="4">
        <v>5</v>
      </c>
      <c r="G61" s="4">
        <v>6</v>
      </c>
    </row>
    <row r="62" spans="1:12" ht="15.75" x14ac:dyDescent="0.25">
      <c r="A62" s="5" t="s">
        <v>9</v>
      </c>
      <c r="B62" s="6">
        <v>20064</v>
      </c>
      <c r="C62" s="7">
        <v>22644</v>
      </c>
      <c r="D62" s="12">
        <v>0.47715999999999997</v>
      </c>
      <c r="E62" s="8">
        <f>+D62*C62</f>
        <v>10804.811039999999</v>
      </c>
      <c r="F62" s="8">
        <v>23</v>
      </c>
      <c r="G62" s="8"/>
      <c r="I62">
        <f>+C62/8</f>
        <v>2830.5</v>
      </c>
      <c r="J62">
        <f>+I62*D62</f>
        <v>1350.6013799999998</v>
      </c>
    </row>
    <row r="63" spans="1:12" ht="45" x14ac:dyDescent="0.25">
      <c r="A63" s="5" t="s">
        <v>10</v>
      </c>
      <c r="B63" s="8" t="s">
        <v>11</v>
      </c>
      <c r="C63" s="9"/>
      <c r="D63" s="14">
        <v>6.28</v>
      </c>
      <c r="E63" s="8">
        <f>+D63*12</f>
        <v>75.36</v>
      </c>
      <c r="F63" s="8">
        <v>23</v>
      </c>
      <c r="G63" s="8"/>
      <c r="J63">
        <f>1*D63</f>
        <v>6.28</v>
      </c>
    </row>
    <row r="64" spans="1:12" ht="30" x14ac:dyDescent="0.25">
      <c r="A64" s="5" t="s">
        <v>12</v>
      </c>
      <c r="B64" s="6">
        <v>20064</v>
      </c>
      <c r="C64" s="7">
        <v>22644</v>
      </c>
      <c r="D64" s="12">
        <v>0.37280000000000002</v>
      </c>
      <c r="E64" s="8">
        <f>+D64*C64</f>
        <v>8441.6832000000013</v>
      </c>
      <c r="F64" s="8">
        <v>23</v>
      </c>
      <c r="G64" s="8"/>
      <c r="I64">
        <f>+C64/8</f>
        <v>2830.5</v>
      </c>
      <c r="J64">
        <f>+I64*D64</f>
        <v>1055.2104000000002</v>
      </c>
    </row>
    <row r="65" spans="1:12" ht="15.75" x14ac:dyDescent="0.25">
      <c r="A65" s="5" t="s">
        <v>13</v>
      </c>
      <c r="B65" s="8" t="s">
        <v>11</v>
      </c>
      <c r="C65" s="8"/>
      <c r="D65" s="15">
        <v>22.05</v>
      </c>
      <c r="E65" s="8">
        <f>+D65*12</f>
        <v>264.60000000000002</v>
      </c>
      <c r="F65" s="8">
        <v>23</v>
      </c>
      <c r="G65" s="8"/>
      <c r="J65" s="26">
        <f>+D65*2.2</f>
        <v>48.510000000000005</v>
      </c>
    </row>
    <row r="66" spans="1:12" ht="15.75" x14ac:dyDescent="0.25">
      <c r="A66" s="2" t="s">
        <v>14</v>
      </c>
      <c r="B66" s="2"/>
      <c r="C66" s="2"/>
      <c r="D66" s="2"/>
      <c r="E66" s="11">
        <f>SUM(E62:E65)</f>
        <v>19586.454239999999</v>
      </c>
      <c r="F66" s="11"/>
      <c r="G66" s="11">
        <f>+E66*1.23</f>
        <v>24091.3387152</v>
      </c>
      <c r="H66" s="17"/>
      <c r="K66">
        <f>SUM(J62:J65)</f>
        <v>2460.60178</v>
      </c>
      <c r="L66">
        <v>2460.60178</v>
      </c>
    </row>
    <row r="70" spans="1:12" ht="15.75" x14ac:dyDescent="0.25">
      <c r="A70" s="84" t="s">
        <v>25</v>
      </c>
      <c r="B70" s="84"/>
      <c r="C70" s="84"/>
      <c r="D70" s="84"/>
      <c r="E70" s="84"/>
      <c r="F70" s="84"/>
      <c r="G70" s="84"/>
    </row>
    <row r="71" spans="1:12" ht="31.5" x14ac:dyDescent="0.25">
      <c r="A71" s="85" t="s">
        <v>1</v>
      </c>
      <c r="B71" s="85" t="s">
        <v>18</v>
      </c>
      <c r="C71" s="1"/>
      <c r="D71" s="84" t="s">
        <v>4</v>
      </c>
      <c r="E71" s="84" t="s">
        <v>5</v>
      </c>
      <c r="F71" s="84" t="s">
        <v>6</v>
      </c>
      <c r="G71" s="2" t="s">
        <v>7</v>
      </c>
    </row>
    <row r="72" spans="1:12" ht="15.75" x14ac:dyDescent="0.25">
      <c r="A72" s="85"/>
      <c r="B72" s="85"/>
      <c r="C72" s="1"/>
      <c r="D72" s="84"/>
      <c r="E72" s="84"/>
      <c r="F72" s="84"/>
      <c r="G72" s="2" t="s">
        <v>8</v>
      </c>
    </row>
    <row r="73" spans="1:12" ht="15.75" x14ac:dyDescent="0.25">
      <c r="A73" s="3">
        <v>1</v>
      </c>
      <c r="B73" s="4">
        <v>2</v>
      </c>
      <c r="C73" s="4"/>
      <c r="D73" s="4">
        <v>3</v>
      </c>
      <c r="E73" s="4">
        <v>4</v>
      </c>
      <c r="F73" s="4">
        <v>5</v>
      </c>
      <c r="G73" s="4">
        <v>6</v>
      </c>
    </row>
    <row r="74" spans="1:12" ht="15.75" x14ac:dyDescent="0.25">
      <c r="A74" s="5" t="s">
        <v>9</v>
      </c>
      <c r="B74" s="8" t="s">
        <v>26</v>
      </c>
      <c r="C74" s="8">
        <v>45000</v>
      </c>
      <c r="D74" s="12">
        <v>0.47715999999999997</v>
      </c>
      <c r="E74" s="8">
        <f>+C74*D74</f>
        <v>21472.199999999997</v>
      </c>
      <c r="F74" s="8">
        <v>23</v>
      </c>
      <c r="G74" s="8"/>
      <c r="I74">
        <f>+C74/8</f>
        <v>5625</v>
      </c>
      <c r="J74">
        <f>+I74*D74</f>
        <v>2684.0249999999996</v>
      </c>
    </row>
    <row r="75" spans="1:12" ht="45" x14ac:dyDescent="0.25">
      <c r="A75" s="5" t="s">
        <v>10</v>
      </c>
      <c r="B75" s="8" t="s">
        <v>11</v>
      </c>
      <c r="C75" s="8"/>
      <c r="D75" s="14">
        <v>3.3</v>
      </c>
      <c r="E75" s="8">
        <f>+D75*12</f>
        <v>39.599999999999994</v>
      </c>
      <c r="F75" s="8">
        <v>23</v>
      </c>
      <c r="G75" s="8"/>
      <c r="J75">
        <f>1*D75</f>
        <v>3.3</v>
      </c>
    </row>
    <row r="76" spans="1:12" ht="30" x14ac:dyDescent="0.25">
      <c r="A76" s="5" t="s">
        <v>12</v>
      </c>
      <c r="B76" s="6">
        <v>55000</v>
      </c>
      <c r="C76" s="6">
        <v>45000</v>
      </c>
      <c r="D76" s="12">
        <v>5.2490000000000002E-2</v>
      </c>
      <c r="E76" s="8">
        <f>+D76*C76</f>
        <v>2362.0500000000002</v>
      </c>
      <c r="F76" s="8">
        <v>23</v>
      </c>
      <c r="G76" s="8"/>
      <c r="I76">
        <f>+C76/8</f>
        <v>5625</v>
      </c>
      <c r="J76">
        <f>+I76*D76</f>
        <v>295.25625000000002</v>
      </c>
    </row>
    <row r="77" spans="1:12" ht="15.75" x14ac:dyDescent="0.25">
      <c r="A77" s="5" t="s">
        <v>13</v>
      </c>
      <c r="B77" s="8" t="s">
        <v>11</v>
      </c>
      <c r="C77" s="8"/>
      <c r="D77" s="15">
        <v>3.97</v>
      </c>
      <c r="E77" s="8">
        <f>+D77*12</f>
        <v>47.64</v>
      </c>
      <c r="F77" s="8">
        <v>23</v>
      </c>
      <c r="G77" s="8"/>
      <c r="J77" s="26">
        <f>+D77*2.2</f>
        <v>8.7340000000000018</v>
      </c>
    </row>
    <row r="78" spans="1:12" ht="15.75" x14ac:dyDescent="0.25">
      <c r="A78" s="2" t="s">
        <v>14</v>
      </c>
      <c r="B78" s="2"/>
      <c r="C78" s="2"/>
      <c r="D78" s="2"/>
      <c r="E78" s="11">
        <f>SUM(E74:E77)</f>
        <v>23921.489999999994</v>
      </c>
      <c r="F78" s="11"/>
      <c r="G78" s="11">
        <f>+E78*1.23</f>
        <v>29423.432699999994</v>
      </c>
      <c r="H78" s="17"/>
      <c r="K78">
        <f>SUM(J74:J77)</f>
        <v>2991.3152499999997</v>
      </c>
      <c r="L78">
        <v>2991.3152499999997</v>
      </c>
    </row>
    <row r="82" spans="1:15" ht="15.75" x14ac:dyDescent="0.25">
      <c r="A82" s="84" t="s">
        <v>27</v>
      </c>
      <c r="B82" s="84"/>
      <c r="C82" s="84"/>
      <c r="D82" s="84"/>
      <c r="E82" s="84"/>
      <c r="F82" s="84"/>
      <c r="G82" s="84"/>
    </row>
    <row r="83" spans="1:15" ht="31.5" x14ac:dyDescent="0.25">
      <c r="A83" s="85" t="s">
        <v>1</v>
      </c>
      <c r="B83" s="85" t="s">
        <v>18</v>
      </c>
      <c r="C83" s="1"/>
      <c r="D83" s="84" t="s">
        <v>4</v>
      </c>
      <c r="E83" s="84" t="s">
        <v>5</v>
      </c>
      <c r="F83" s="84" t="s">
        <v>6</v>
      </c>
      <c r="G83" s="2" t="s">
        <v>7</v>
      </c>
    </row>
    <row r="84" spans="1:15" ht="15.75" x14ac:dyDescent="0.25">
      <c r="A84" s="85"/>
      <c r="B84" s="85"/>
      <c r="C84" s="1"/>
      <c r="D84" s="84"/>
      <c r="E84" s="84"/>
      <c r="F84" s="84"/>
      <c r="G84" s="2" t="s">
        <v>8</v>
      </c>
    </row>
    <row r="85" spans="1:15" ht="15.75" x14ac:dyDescent="0.25">
      <c r="A85" s="3">
        <v>1</v>
      </c>
      <c r="B85" s="4">
        <v>2</v>
      </c>
      <c r="C85" s="4"/>
      <c r="D85" s="4">
        <v>3</v>
      </c>
      <c r="E85" s="4">
        <v>4</v>
      </c>
      <c r="F85" s="4">
        <v>5</v>
      </c>
      <c r="G85" s="4">
        <v>6</v>
      </c>
    </row>
    <row r="86" spans="1:15" ht="15.75" x14ac:dyDescent="0.25">
      <c r="A86" s="5" t="s">
        <v>9</v>
      </c>
      <c r="B86" s="6">
        <v>27819</v>
      </c>
      <c r="C86" s="7">
        <v>33833</v>
      </c>
      <c r="D86" s="12">
        <v>0.47715999999999997</v>
      </c>
      <c r="E86" s="8">
        <f>+D86*C86</f>
        <v>16143.754279999999</v>
      </c>
      <c r="F86" s="8">
        <v>23</v>
      </c>
      <c r="G86" s="8"/>
      <c r="I86">
        <f>+C86/8</f>
        <v>4229.125</v>
      </c>
      <c r="J86">
        <f>+I86*D86</f>
        <v>2017.9692849999999</v>
      </c>
    </row>
    <row r="87" spans="1:15" ht="45" x14ac:dyDescent="0.25">
      <c r="A87" s="5" t="s">
        <v>10</v>
      </c>
      <c r="B87" s="8" t="s">
        <v>11</v>
      </c>
      <c r="C87" s="9"/>
      <c r="D87" s="14">
        <v>6.28</v>
      </c>
      <c r="E87" s="8">
        <f>+D87*12</f>
        <v>75.36</v>
      </c>
      <c r="F87" s="8">
        <v>23</v>
      </c>
      <c r="G87" s="8"/>
      <c r="J87">
        <f>1*D87</f>
        <v>6.28</v>
      </c>
    </row>
    <row r="88" spans="1:15" ht="30" x14ac:dyDescent="0.25">
      <c r="A88" s="5" t="s">
        <v>12</v>
      </c>
      <c r="B88" s="6">
        <v>27819</v>
      </c>
      <c r="C88" s="7">
        <v>33833</v>
      </c>
      <c r="D88" s="12">
        <v>0.37280000000000002</v>
      </c>
      <c r="E88" s="8">
        <f>+D88*C88</f>
        <v>12612.9424</v>
      </c>
      <c r="F88" s="8">
        <v>23</v>
      </c>
      <c r="G88" s="8"/>
      <c r="I88">
        <f>+C88/8</f>
        <v>4229.125</v>
      </c>
      <c r="J88">
        <f>+I88*D88</f>
        <v>1576.6178</v>
      </c>
    </row>
    <row r="89" spans="1:15" ht="15.75" x14ac:dyDescent="0.25">
      <c r="A89" s="5" t="s">
        <v>13</v>
      </c>
      <c r="B89" s="8" t="s">
        <v>11</v>
      </c>
      <c r="C89" s="8"/>
      <c r="D89" s="15">
        <v>22.05</v>
      </c>
      <c r="E89" s="8">
        <f>+D89*12</f>
        <v>264.60000000000002</v>
      </c>
      <c r="F89" s="8">
        <v>23</v>
      </c>
      <c r="G89" s="8"/>
      <c r="J89" s="26">
        <f>+D89*2.2</f>
        <v>48.510000000000005</v>
      </c>
    </row>
    <row r="90" spans="1:15" ht="15.75" x14ac:dyDescent="0.25">
      <c r="A90" s="2" t="s">
        <v>14</v>
      </c>
      <c r="B90" s="2"/>
      <c r="C90" s="2"/>
      <c r="D90" s="2"/>
      <c r="E90" s="11">
        <f>SUM(E86:E89)</f>
        <v>29096.65668</v>
      </c>
      <c r="F90" s="11"/>
      <c r="G90" s="11">
        <f>+E90*1.23</f>
        <v>35788.8877164</v>
      </c>
      <c r="H90" s="17"/>
      <c r="K90">
        <f>SUM(J86:J89)</f>
        <v>3649.3770850000001</v>
      </c>
      <c r="L90">
        <v>3649.3770850000001</v>
      </c>
    </row>
    <row r="92" spans="1:15" x14ac:dyDescent="0.25">
      <c r="O92" t="s">
        <v>14</v>
      </c>
    </row>
    <row r="93" spans="1:15" x14ac:dyDescent="0.25">
      <c r="K93">
        <f>SUM(K7:K90)</f>
        <v>34056.614780000004</v>
      </c>
      <c r="L93">
        <f>SUM(L9:L90)</f>
        <v>34056.614780000004</v>
      </c>
      <c r="O93" s="27">
        <f>SUM(K93:N93)</f>
        <v>68113.229560000007</v>
      </c>
    </row>
    <row r="94" spans="1:15" x14ac:dyDescent="0.25">
      <c r="K94">
        <f>+K93*1.2</f>
        <v>40867.937736</v>
      </c>
      <c r="L94">
        <f>+L93*1.2</f>
        <v>40867.937736</v>
      </c>
      <c r="O94">
        <f>SUM(K94:L94)</f>
        <v>81735.875472</v>
      </c>
    </row>
  </sheetData>
  <mergeCells count="45">
    <mergeCell ref="A3:G3"/>
    <mergeCell ref="A4:A5"/>
    <mergeCell ref="D4:D5"/>
    <mergeCell ref="E4:E5"/>
    <mergeCell ref="F4:F5"/>
    <mergeCell ref="A24:G24"/>
    <mergeCell ref="A25:A26"/>
    <mergeCell ref="B25:B26"/>
    <mergeCell ref="E25:E26"/>
    <mergeCell ref="F25:F26"/>
    <mergeCell ref="A13:G13"/>
    <mergeCell ref="A14:A15"/>
    <mergeCell ref="D14:D15"/>
    <mergeCell ref="E14:E15"/>
    <mergeCell ref="F14:F15"/>
    <mergeCell ref="A35:G35"/>
    <mergeCell ref="A36:A37"/>
    <mergeCell ref="B36:B37"/>
    <mergeCell ref="D36:D37"/>
    <mergeCell ref="E36:E37"/>
    <mergeCell ref="F36:F37"/>
    <mergeCell ref="A46:G46"/>
    <mergeCell ref="A47:A48"/>
    <mergeCell ref="B47:B48"/>
    <mergeCell ref="D47:D48"/>
    <mergeCell ref="E47:E48"/>
    <mergeCell ref="F47:F48"/>
    <mergeCell ref="A58:G58"/>
    <mergeCell ref="A59:A60"/>
    <mergeCell ref="B59:B60"/>
    <mergeCell ref="D59:D60"/>
    <mergeCell ref="E59:E60"/>
    <mergeCell ref="F59:F60"/>
    <mergeCell ref="A70:G70"/>
    <mergeCell ref="A71:A72"/>
    <mergeCell ref="B71:B72"/>
    <mergeCell ref="D71:D72"/>
    <mergeCell ref="E71:E72"/>
    <mergeCell ref="F71:F72"/>
    <mergeCell ref="A82:G82"/>
    <mergeCell ref="A83:A84"/>
    <mergeCell ref="B83:B84"/>
    <mergeCell ref="D83:D84"/>
    <mergeCell ref="E83:E84"/>
    <mergeCell ref="F83:F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101"/>
  <sheetViews>
    <sheetView topLeftCell="A76" workbookViewId="0">
      <selection activeCell="O15" sqref="O15"/>
    </sheetView>
  </sheetViews>
  <sheetFormatPr defaultRowHeight="15" x14ac:dyDescent="0.25"/>
  <cols>
    <col min="1" max="1" width="21.85546875" customWidth="1"/>
    <col min="2" max="3" width="20.5703125" customWidth="1"/>
    <col min="4" max="4" width="18.140625" customWidth="1"/>
    <col min="5" max="5" width="15.28515625" customWidth="1"/>
    <col min="6" max="6" width="17.140625" customWidth="1"/>
    <col min="7" max="7" width="17.5703125" customWidth="1"/>
    <col min="8" max="8" width="11.5703125" customWidth="1"/>
    <col min="9" max="10" width="11.85546875" bestFit="1" customWidth="1"/>
  </cols>
  <sheetData>
    <row r="3" spans="1:15" ht="31.5" customHeight="1" x14ac:dyDescent="0.25">
      <c r="A3" s="84" t="s">
        <v>0</v>
      </c>
      <c r="B3" s="84"/>
      <c r="C3" s="84"/>
      <c r="D3" s="84"/>
      <c r="E3" s="84"/>
      <c r="F3" s="84"/>
      <c r="G3" s="84"/>
      <c r="H3" s="16"/>
    </row>
    <row r="4" spans="1:15" ht="31.5" x14ac:dyDescent="0.25">
      <c r="A4" s="85" t="s">
        <v>1</v>
      </c>
      <c r="B4" s="25" t="s">
        <v>2</v>
      </c>
      <c r="C4" s="25"/>
      <c r="D4" s="84" t="s">
        <v>4</v>
      </c>
      <c r="E4" s="84" t="s">
        <v>5</v>
      </c>
      <c r="F4" s="84" t="s">
        <v>6</v>
      </c>
      <c r="G4" s="24" t="s">
        <v>7</v>
      </c>
    </row>
    <row r="5" spans="1:15" ht="15.75" x14ac:dyDescent="0.25">
      <c r="A5" s="85"/>
      <c r="B5" s="25" t="s">
        <v>3</v>
      </c>
      <c r="C5" s="25"/>
      <c r="D5" s="84"/>
      <c r="E5" s="84"/>
      <c r="F5" s="84"/>
      <c r="G5" s="24" t="s">
        <v>8</v>
      </c>
    </row>
    <row r="6" spans="1:15" ht="15.75" x14ac:dyDescent="0.25">
      <c r="A6" s="3">
        <v>1</v>
      </c>
      <c r="B6" s="4">
        <v>2</v>
      </c>
      <c r="C6" s="4" t="s">
        <v>28</v>
      </c>
      <c r="D6" s="4">
        <v>3</v>
      </c>
      <c r="E6" s="4">
        <v>4</v>
      </c>
      <c r="F6" s="4">
        <v>5</v>
      </c>
      <c r="G6" s="4">
        <v>6</v>
      </c>
    </row>
    <row r="7" spans="1:15" ht="15.75" x14ac:dyDescent="0.25">
      <c r="A7" s="5" t="s">
        <v>9</v>
      </c>
      <c r="B7" s="6">
        <v>21582.5</v>
      </c>
      <c r="C7" s="13">
        <v>86330</v>
      </c>
      <c r="D7" s="12">
        <f>0.47716</f>
        <v>0.47715999999999997</v>
      </c>
      <c r="E7" s="24">
        <f>+B7*D7</f>
        <v>10298.305699999999</v>
      </c>
      <c r="F7" s="8">
        <v>23</v>
      </c>
      <c r="G7" s="8"/>
      <c r="I7">
        <f>+C7/8</f>
        <v>10791.25</v>
      </c>
      <c r="J7">
        <f>+I7*D7</f>
        <v>5149.1528499999995</v>
      </c>
      <c r="O7">
        <f>+I7*2</f>
        <v>21582.5</v>
      </c>
    </row>
    <row r="8" spans="1:15" ht="45" x14ac:dyDescent="0.25">
      <c r="A8" s="5" t="s">
        <v>10</v>
      </c>
      <c r="B8" s="8" t="s">
        <v>29</v>
      </c>
      <c r="C8" s="12"/>
      <c r="D8" s="14">
        <f>6.28</f>
        <v>6.28</v>
      </c>
      <c r="E8" s="24">
        <f>+D8*2</f>
        <v>12.56</v>
      </c>
      <c r="F8" s="8">
        <v>23</v>
      </c>
      <c r="G8" s="8"/>
      <c r="J8">
        <f>1*D8</f>
        <v>6.28</v>
      </c>
      <c r="O8">
        <f t="shared" ref="O8:O71" si="0">+I8*2</f>
        <v>0</v>
      </c>
    </row>
    <row r="9" spans="1:15" ht="30" x14ac:dyDescent="0.25">
      <c r="A9" s="5" t="s">
        <v>12</v>
      </c>
      <c r="B9" s="6">
        <v>21582.5</v>
      </c>
      <c r="C9" s="13">
        <v>86330</v>
      </c>
      <c r="D9" s="12">
        <f>0.3728*1.2</f>
        <v>0.44736000000000004</v>
      </c>
      <c r="E9" s="24">
        <f>+B9*D9</f>
        <v>9655.1472000000012</v>
      </c>
      <c r="F9" s="8">
        <v>23</v>
      </c>
      <c r="G9" s="8"/>
      <c r="I9">
        <f>+C9/8</f>
        <v>10791.25</v>
      </c>
      <c r="J9">
        <f>+I9*D9</f>
        <v>4827.5736000000006</v>
      </c>
      <c r="O9">
        <f t="shared" si="0"/>
        <v>21582.5</v>
      </c>
    </row>
    <row r="10" spans="1:15" ht="15.75" x14ac:dyDescent="0.25">
      <c r="A10" s="5" t="s">
        <v>13</v>
      </c>
      <c r="B10" s="8" t="s">
        <v>29</v>
      </c>
      <c r="C10" s="8"/>
      <c r="D10" s="15">
        <f>22.05</f>
        <v>22.05</v>
      </c>
      <c r="E10" s="24">
        <f>+D10*2*2.2</f>
        <v>97.02000000000001</v>
      </c>
      <c r="F10" s="8">
        <v>23</v>
      </c>
      <c r="G10" s="8"/>
      <c r="J10" s="26">
        <f>+D10*2.2</f>
        <v>48.510000000000005</v>
      </c>
      <c r="O10">
        <f t="shared" si="0"/>
        <v>0</v>
      </c>
    </row>
    <row r="11" spans="1:15" ht="15.75" x14ac:dyDescent="0.25">
      <c r="A11" s="24" t="s">
        <v>14</v>
      </c>
      <c r="B11" s="24"/>
      <c r="C11" s="24"/>
      <c r="D11" s="24"/>
      <c r="E11" s="18">
        <f>SUM(E7:E10)</f>
        <v>20063.032900000002</v>
      </c>
      <c r="F11" s="19"/>
      <c r="G11" s="18">
        <f>+E11*1.23</f>
        <v>24677.530467</v>
      </c>
      <c r="H11" s="20"/>
      <c r="O11">
        <f t="shared" si="0"/>
        <v>0</v>
      </c>
    </row>
    <row r="12" spans="1:15" x14ac:dyDescent="0.25">
      <c r="K12">
        <f>SUM(J7:J11)</f>
        <v>10031.516450000001</v>
      </c>
      <c r="L12">
        <v>9226.9208500000004</v>
      </c>
      <c r="O12">
        <f t="shared" si="0"/>
        <v>0</v>
      </c>
    </row>
    <row r="13" spans="1:15" ht="15.75" x14ac:dyDescent="0.25">
      <c r="A13" s="84" t="s">
        <v>15</v>
      </c>
      <c r="B13" s="84"/>
      <c r="C13" s="84"/>
      <c r="D13" s="84"/>
      <c r="E13" s="84"/>
      <c r="F13" s="84"/>
      <c r="G13" s="84"/>
      <c r="O13">
        <f t="shared" si="0"/>
        <v>0</v>
      </c>
    </row>
    <row r="14" spans="1:15" ht="31.5" x14ac:dyDescent="0.25">
      <c r="A14" s="85" t="s">
        <v>1</v>
      </c>
      <c r="B14" s="25" t="s">
        <v>2</v>
      </c>
      <c r="C14" s="25"/>
      <c r="D14" s="84" t="s">
        <v>16</v>
      </c>
      <c r="E14" s="84" t="s">
        <v>5</v>
      </c>
      <c r="F14" s="84" t="s">
        <v>6</v>
      </c>
      <c r="G14" s="24" t="s">
        <v>7</v>
      </c>
      <c r="O14">
        <f t="shared" si="0"/>
        <v>0</v>
      </c>
    </row>
    <row r="15" spans="1:15" ht="15.75" x14ac:dyDescent="0.25">
      <c r="A15" s="85"/>
      <c r="B15" s="25" t="s">
        <v>3</v>
      </c>
      <c r="C15" s="25"/>
      <c r="D15" s="84"/>
      <c r="E15" s="84"/>
      <c r="F15" s="84"/>
      <c r="G15" s="24" t="s">
        <v>8</v>
      </c>
      <c r="O15">
        <f t="shared" si="0"/>
        <v>0</v>
      </c>
    </row>
    <row r="16" spans="1:15" ht="15.75" x14ac:dyDescent="0.25">
      <c r="A16" s="3">
        <v>1</v>
      </c>
      <c r="B16" s="4">
        <v>2</v>
      </c>
      <c r="C16" s="4"/>
      <c r="D16" s="4">
        <v>3</v>
      </c>
      <c r="E16" s="4">
        <v>4</v>
      </c>
      <c r="F16" s="4">
        <v>5</v>
      </c>
      <c r="G16" s="4">
        <v>6</v>
      </c>
      <c r="O16">
        <f t="shared" si="0"/>
        <v>0</v>
      </c>
    </row>
    <row r="17" spans="1:15" ht="15.75" x14ac:dyDescent="0.25">
      <c r="A17" s="5" t="s">
        <v>9</v>
      </c>
      <c r="B17" s="6">
        <v>9565.5</v>
      </c>
      <c r="C17" s="13">
        <v>38262</v>
      </c>
      <c r="D17" s="12">
        <v>0.47715999999999997</v>
      </c>
      <c r="E17" s="12">
        <f>+B17*D17</f>
        <v>4564.2739799999999</v>
      </c>
      <c r="F17" s="8">
        <v>23</v>
      </c>
      <c r="G17" s="8"/>
      <c r="I17">
        <f>+C17/8</f>
        <v>4782.75</v>
      </c>
      <c r="J17">
        <f>+I17*D17</f>
        <v>2282.13699</v>
      </c>
      <c r="O17">
        <f t="shared" si="0"/>
        <v>9565.5</v>
      </c>
    </row>
    <row r="18" spans="1:15" ht="45" x14ac:dyDescent="0.25">
      <c r="A18" s="5" t="s">
        <v>10</v>
      </c>
      <c r="B18" s="8" t="s">
        <v>29</v>
      </c>
      <c r="C18" s="12"/>
      <c r="D18" s="14">
        <v>6.28</v>
      </c>
      <c r="E18" s="12">
        <f>+D18*2</f>
        <v>12.56</v>
      </c>
      <c r="F18" s="8">
        <v>23</v>
      </c>
      <c r="G18" s="8"/>
      <c r="J18">
        <f>1*D18</f>
        <v>6.28</v>
      </c>
      <c r="O18">
        <f t="shared" si="0"/>
        <v>0</v>
      </c>
    </row>
    <row r="19" spans="1:15" ht="30" x14ac:dyDescent="0.25">
      <c r="A19" s="5" t="s">
        <v>12</v>
      </c>
      <c r="B19" s="6">
        <v>9565.5</v>
      </c>
      <c r="C19" s="13">
        <v>38262</v>
      </c>
      <c r="D19" s="12">
        <v>0.37280000000000002</v>
      </c>
      <c r="E19" s="12">
        <f>+D19*B19</f>
        <v>3566.0184000000004</v>
      </c>
      <c r="F19" s="8">
        <v>23</v>
      </c>
      <c r="G19" s="8"/>
      <c r="I19">
        <f>+C19/8</f>
        <v>4782.75</v>
      </c>
      <c r="J19">
        <f>+I19*D19</f>
        <v>1783.0092000000002</v>
      </c>
      <c r="O19">
        <f t="shared" si="0"/>
        <v>9565.5</v>
      </c>
    </row>
    <row r="20" spans="1:15" ht="15.75" x14ac:dyDescent="0.25">
      <c r="A20" s="5" t="s">
        <v>13</v>
      </c>
      <c r="B20" s="8" t="s">
        <v>29</v>
      </c>
      <c r="C20" s="8"/>
      <c r="D20" s="15">
        <v>22.05</v>
      </c>
      <c r="E20" s="12">
        <f>+D20*2*2.2</f>
        <v>97.02000000000001</v>
      </c>
      <c r="F20" s="8">
        <v>23</v>
      </c>
      <c r="G20" s="8"/>
      <c r="J20" s="26">
        <f>+D20*2.2</f>
        <v>48.510000000000005</v>
      </c>
      <c r="O20">
        <f t="shared" si="0"/>
        <v>0</v>
      </c>
    </row>
    <row r="21" spans="1:15" ht="15.75" x14ac:dyDescent="0.25">
      <c r="A21" s="24" t="s">
        <v>14</v>
      </c>
      <c r="B21" s="24"/>
      <c r="C21" s="24"/>
      <c r="D21" s="24"/>
      <c r="E21" s="11">
        <f>SUM(E17:E20)</f>
        <v>8239.8723800000007</v>
      </c>
      <c r="F21" s="11"/>
      <c r="G21" s="11">
        <f>+E21*1.23</f>
        <v>10135.043027400001</v>
      </c>
      <c r="H21" s="17"/>
      <c r="K21">
        <f>SUM(J17:J20)</f>
        <v>4119.9361900000004</v>
      </c>
      <c r="L21">
        <v>4119.9361900000004</v>
      </c>
      <c r="O21">
        <f t="shared" si="0"/>
        <v>0</v>
      </c>
    </row>
    <row r="22" spans="1:15" x14ac:dyDescent="0.25">
      <c r="O22">
        <f t="shared" si="0"/>
        <v>0</v>
      </c>
    </row>
    <row r="23" spans="1:15" x14ac:dyDescent="0.25">
      <c r="O23">
        <f t="shared" si="0"/>
        <v>0</v>
      </c>
    </row>
    <row r="24" spans="1:15" ht="15.75" x14ac:dyDescent="0.25">
      <c r="A24" s="84" t="s">
        <v>17</v>
      </c>
      <c r="B24" s="84"/>
      <c r="C24" s="84"/>
      <c r="D24" s="84"/>
      <c r="E24" s="84"/>
      <c r="F24" s="84"/>
      <c r="G24" s="84"/>
      <c r="O24">
        <f t="shared" si="0"/>
        <v>0</v>
      </c>
    </row>
    <row r="25" spans="1:15" ht="47.25" x14ac:dyDescent="0.25">
      <c r="A25" s="85" t="s">
        <v>1</v>
      </c>
      <c r="B25" s="85" t="s">
        <v>18</v>
      </c>
      <c r="C25" s="25"/>
      <c r="D25" s="24" t="s">
        <v>19</v>
      </c>
      <c r="E25" s="84" t="s">
        <v>5</v>
      </c>
      <c r="F25" s="84" t="s">
        <v>6</v>
      </c>
      <c r="G25" s="24" t="s">
        <v>7</v>
      </c>
      <c r="O25">
        <f t="shared" si="0"/>
        <v>0</v>
      </c>
    </row>
    <row r="26" spans="1:15" ht="15.75" x14ac:dyDescent="0.25">
      <c r="A26" s="85"/>
      <c r="B26" s="85"/>
      <c r="C26" s="25"/>
      <c r="D26" s="24" t="s">
        <v>20</v>
      </c>
      <c r="E26" s="84"/>
      <c r="F26" s="84"/>
      <c r="G26" s="24" t="s">
        <v>8</v>
      </c>
      <c r="O26">
        <f t="shared" si="0"/>
        <v>0</v>
      </c>
    </row>
    <row r="27" spans="1:15" ht="15.75" x14ac:dyDescent="0.25">
      <c r="A27" s="3">
        <v>1</v>
      </c>
      <c r="B27" s="4">
        <v>2</v>
      </c>
      <c r="C27" s="4"/>
      <c r="D27" s="4">
        <v>3</v>
      </c>
      <c r="E27" s="4">
        <v>4</v>
      </c>
      <c r="F27" s="4">
        <v>5</v>
      </c>
      <c r="G27" s="4">
        <v>6</v>
      </c>
      <c r="O27">
        <f t="shared" si="0"/>
        <v>0</v>
      </c>
    </row>
    <row r="28" spans="1:15" ht="15.75" x14ac:dyDescent="0.25">
      <c r="A28" s="5" t="s">
        <v>9</v>
      </c>
      <c r="B28" s="6">
        <v>13320</v>
      </c>
      <c r="C28" s="13">
        <v>53280</v>
      </c>
      <c r="D28" s="12">
        <v>0.47715999999999997</v>
      </c>
      <c r="E28" s="8">
        <f>+B28*D28</f>
        <v>6355.7711999999992</v>
      </c>
      <c r="F28" s="8">
        <v>23</v>
      </c>
      <c r="G28" s="8"/>
      <c r="I28">
        <f>+C28/8</f>
        <v>6660</v>
      </c>
      <c r="J28">
        <f>+I28*D28</f>
        <v>3177.8855999999996</v>
      </c>
      <c r="O28">
        <f t="shared" si="0"/>
        <v>13320</v>
      </c>
    </row>
    <row r="29" spans="1:15" ht="45" x14ac:dyDescent="0.25">
      <c r="A29" s="5" t="s">
        <v>10</v>
      </c>
      <c r="B29" s="8" t="s">
        <v>29</v>
      </c>
      <c r="C29" s="12"/>
      <c r="D29" s="14">
        <v>6.28</v>
      </c>
      <c r="E29" s="8">
        <f>+D29*2</f>
        <v>12.56</v>
      </c>
      <c r="F29" s="8">
        <v>23</v>
      </c>
      <c r="G29" s="8"/>
      <c r="J29">
        <f>1*D29</f>
        <v>6.28</v>
      </c>
      <c r="O29">
        <f t="shared" si="0"/>
        <v>0</v>
      </c>
    </row>
    <row r="30" spans="1:15" ht="30" x14ac:dyDescent="0.25">
      <c r="A30" s="5" t="s">
        <v>12</v>
      </c>
      <c r="B30" s="6">
        <v>13320</v>
      </c>
      <c r="C30" s="13">
        <v>53280</v>
      </c>
      <c r="D30" s="12">
        <v>0.37280000000000002</v>
      </c>
      <c r="E30" s="8">
        <f>+D30*B30</f>
        <v>4965.6959999999999</v>
      </c>
      <c r="F30" s="8">
        <v>23</v>
      </c>
      <c r="G30" s="8"/>
      <c r="I30">
        <f>+C30/8</f>
        <v>6660</v>
      </c>
      <c r="J30">
        <f>+I30*D30</f>
        <v>2482.848</v>
      </c>
      <c r="O30">
        <f t="shared" si="0"/>
        <v>13320</v>
      </c>
    </row>
    <row r="31" spans="1:15" ht="15.75" x14ac:dyDescent="0.25">
      <c r="A31" s="5" t="s">
        <v>13</v>
      </c>
      <c r="B31" s="8" t="s">
        <v>29</v>
      </c>
      <c r="D31" s="15">
        <v>22.05</v>
      </c>
      <c r="E31" s="8">
        <f>+D31*2*2.2</f>
        <v>97.02000000000001</v>
      </c>
      <c r="F31" s="8">
        <v>23</v>
      </c>
      <c r="G31" s="8"/>
      <c r="J31" s="26">
        <f>+D31*2.2</f>
        <v>48.510000000000005</v>
      </c>
      <c r="O31">
        <f t="shared" si="0"/>
        <v>0</v>
      </c>
    </row>
    <row r="32" spans="1:15" ht="15.75" x14ac:dyDescent="0.25">
      <c r="A32" s="24" t="s">
        <v>14</v>
      </c>
      <c r="B32" s="24"/>
      <c r="C32" s="24"/>
      <c r="D32" s="24"/>
      <c r="E32" s="11">
        <f>SUM(E28:E31)</f>
        <v>11431.047200000001</v>
      </c>
      <c r="F32" s="11"/>
      <c r="G32" s="11">
        <f>+E32*1.23</f>
        <v>14060.188056000001</v>
      </c>
      <c r="H32" s="17"/>
      <c r="K32">
        <f>SUM(J28:J31)</f>
        <v>5715.5236000000004</v>
      </c>
      <c r="L32">
        <v>5715.5236000000004</v>
      </c>
      <c r="O32">
        <f t="shared" si="0"/>
        <v>0</v>
      </c>
    </row>
    <row r="33" spans="1:15" x14ac:dyDescent="0.25">
      <c r="O33">
        <f t="shared" si="0"/>
        <v>0</v>
      </c>
    </row>
    <row r="34" spans="1:15" x14ac:dyDescent="0.25">
      <c r="O34">
        <f t="shared" si="0"/>
        <v>0</v>
      </c>
    </row>
    <row r="35" spans="1:15" ht="15.75" x14ac:dyDescent="0.25">
      <c r="A35" s="84" t="s">
        <v>21</v>
      </c>
      <c r="B35" s="84"/>
      <c r="C35" s="84"/>
      <c r="D35" s="84"/>
      <c r="E35" s="84"/>
      <c r="F35" s="84"/>
      <c r="G35" s="84"/>
      <c r="O35">
        <f t="shared" si="0"/>
        <v>0</v>
      </c>
    </row>
    <row r="36" spans="1:15" ht="31.5" x14ac:dyDescent="0.25">
      <c r="A36" s="85" t="s">
        <v>1</v>
      </c>
      <c r="B36" s="85" t="s">
        <v>18</v>
      </c>
      <c r="C36" s="25"/>
      <c r="D36" s="84" t="s">
        <v>22</v>
      </c>
      <c r="E36" s="84" t="s">
        <v>5</v>
      </c>
      <c r="F36" s="84" t="s">
        <v>6</v>
      </c>
      <c r="G36" s="24" t="s">
        <v>7</v>
      </c>
      <c r="O36">
        <f t="shared" si="0"/>
        <v>0</v>
      </c>
    </row>
    <row r="37" spans="1:15" ht="15.75" x14ac:dyDescent="0.25">
      <c r="A37" s="85"/>
      <c r="B37" s="85"/>
      <c r="C37" s="25"/>
      <c r="D37" s="84"/>
      <c r="E37" s="84"/>
      <c r="F37" s="84"/>
      <c r="G37" s="24" t="s">
        <v>8</v>
      </c>
      <c r="O37">
        <f t="shared" si="0"/>
        <v>0</v>
      </c>
    </row>
    <row r="38" spans="1:15" ht="15.75" x14ac:dyDescent="0.25">
      <c r="A38" s="3">
        <v>1</v>
      </c>
      <c r="B38" s="4">
        <v>2</v>
      </c>
      <c r="C38" s="4"/>
      <c r="D38" s="4">
        <v>3</v>
      </c>
      <c r="E38" s="4">
        <v>4</v>
      </c>
      <c r="F38" s="4">
        <v>5</v>
      </c>
      <c r="G38" s="4">
        <v>6</v>
      </c>
      <c r="O38">
        <f t="shared" si="0"/>
        <v>0</v>
      </c>
    </row>
    <row r="39" spans="1:15" ht="15.75" x14ac:dyDescent="0.25">
      <c r="A39" s="5" t="s">
        <v>9</v>
      </c>
      <c r="B39" s="6">
        <v>6698.75</v>
      </c>
      <c r="C39" s="13">
        <v>26795</v>
      </c>
      <c r="D39" s="12">
        <v>0.47715999999999997</v>
      </c>
      <c r="E39" s="8">
        <f>+B39*D39</f>
        <v>3196.3755499999997</v>
      </c>
      <c r="F39" s="8">
        <v>23</v>
      </c>
      <c r="G39" s="8"/>
      <c r="I39">
        <f>+C39/8</f>
        <v>3349.375</v>
      </c>
      <c r="J39">
        <f>+I39*D39</f>
        <v>1598.1877749999999</v>
      </c>
      <c r="O39">
        <f t="shared" si="0"/>
        <v>6698.75</v>
      </c>
    </row>
    <row r="40" spans="1:15" ht="45" x14ac:dyDescent="0.25">
      <c r="A40" s="5" t="s">
        <v>10</v>
      </c>
      <c r="B40" s="8" t="s">
        <v>29</v>
      </c>
      <c r="C40" s="21"/>
      <c r="D40" s="14">
        <v>6.28</v>
      </c>
      <c r="E40" s="8">
        <f>+D40*2</f>
        <v>12.56</v>
      </c>
      <c r="F40" s="8">
        <v>23</v>
      </c>
      <c r="G40" s="8"/>
      <c r="J40">
        <f>1*D40</f>
        <v>6.28</v>
      </c>
      <c r="O40">
        <f t="shared" si="0"/>
        <v>0</v>
      </c>
    </row>
    <row r="41" spans="1:15" ht="30" x14ac:dyDescent="0.25">
      <c r="A41" s="5" t="s">
        <v>12</v>
      </c>
      <c r="B41" s="6">
        <v>6698.75</v>
      </c>
      <c r="C41" s="13">
        <v>26795</v>
      </c>
      <c r="D41" s="12">
        <v>0.37280000000000002</v>
      </c>
      <c r="E41" s="8">
        <f>+D41*B41</f>
        <v>2497.2940000000003</v>
      </c>
      <c r="F41" s="8">
        <v>23</v>
      </c>
      <c r="G41" s="8"/>
      <c r="I41">
        <f>+C41/8</f>
        <v>3349.375</v>
      </c>
      <c r="J41">
        <f>+I41*D41</f>
        <v>1248.6470000000002</v>
      </c>
      <c r="O41">
        <f t="shared" si="0"/>
        <v>6698.75</v>
      </c>
    </row>
    <row r="42" spans="1:15" ht="15.75" x14ac:dyDescent="0.25">
      <c r="A42" s="5" t="s">
        <v>13</v>
      </c>
      <c r="B42" s="8" t="s">
        <v>29</v>
      </c>
      <c r="C42" s="8"/>
      <c r="D42" s="15">
        <v>22.05</v>
      </c>
      <c r="E42" s="8">
        <f>+D42*2*2.2</f>
        <v>97.02000000000001</v>
      </c>
      <c r="F42" s="8">
        <v>23</v>
      </c>
      <c r="G42" s="8"/>
      <c r="J42" s="26">
        <f>+D42*2.2</f>
        <v>48.510000000000005</v>
      </c>
      <c r="O42">
        <f t="shared" si="0"/>
        <v>0</v>
      </c>
    </row>
    <row r="43" spans="1:15" ht="15.75" x14ac:dyDescent="0.25">
      <c r="A43" s="24" t="s">
        <v>14</v>
      </c>
      <c r="B43" s="24"/>
      <c r="C43" s="24"/>
      <c r="D43" s="24"/>
      <c r="E43" s="11">
        <f>SUM(E39:E42)</f>
        <v>5803.2495500000005</v>
      </c>
      <c r="F43" s="11"/>
      <c r="G43" s="11">
        <f>+E43*1.23</f>
        <v>7137.9969465000004</v>
      </c>
      <c r="H43" s="17"/>
      <c r="K43">
        <f>SUM(J39:J42)</f>
        <v>2901.6247750000002</v>
      </c>
      <c r="L43">
        <v>2901.6247750000002</v>
      </c>
      <c r="O43">
        <f t="shared" si="0"/>
        <v>0</v>
      </c>
    </row>
    <row r="44" spans="1:15" x14ac:dyDescent="0.25">
      <c r="O44">
        <f t="shared" si="0"/>
        <v>0</v>
      </c>
    </row>
    <row r="45" spans="1:15" x14ac:dyDescent="0.25">
      <c r="O45">
        <f t="shared" si="0"/>
        <v>0</v>
      </c>
    </row>
    <row r="46" spans="1:15" ht="15.75" x14ac:dyDescent="0.25">
      <c r="A46" s="84" t="s">
        <v>23</v>
      </c>
      <c r="B46" s="84"/>
      <c r="C46" s="84"/>
      <c r="D46" s="84"/>
      <c r="E46" s="84"/>
      <c r="F46" s="84"/>
      <c r="G46" s="84"/>
      <c r="O46">
        <f t="shared" si="0"/>
        <v>0</v>
      </c>
    </row>
    <row r="47" spans="1:15" ht="31.5" x14ac:dyDescent="0.25">
      <c r="A47" s="85" t="s">
        <v>1</v>
      </c>
      <c r="B47" s="85" t="s">
        <v>18</v>
      </c>
      <c r="C47" s="25"/>
      <c r="D47" s="84" t="s">
        <v>4</v>
      </c>
      <c r="E47" s="84" t="s">
        <v>5</v>
      </c>
      <c r="F47" s="84" t="s">
        <v>6</v>
      </c>
      <c r="G47" s="24" t="s">
        <v>7</v>
      </c>
      <c r="O47">
        <f t="shared" si="0"/>
        <v>0</v>
      </c>
    </row>
    <row r="48" spans="1:15" ht="15.75" x14ac:dyDescent="0.25">
      <c r="A48" s="85"/>
      <c r="B48" s="85"/>
      <c r="C48" s="25"/>
      <c r="D48" s="84"/>
      <c r="E48" s="84"/>
      <c r="F48" s="84"/>
      <c r="G48" s="24" t="s">
        <v>8</v>
      </c>
      <c r="O48">
        <f t="shared" si="0"/>
        <v>0</v>
      </c>
    </row>
    <row r="49" spans="1:15" ht="15.75" x14ac:dyDescent="0.25">
      <c r="A49" s="3">
        <v>1</v>
      </c>
      <c r="B49" s="4">
        <v>2</v>
      </c>
      <c r="C49" s="4"/>
      <c r="D49" s="4">
        <v>3</v>
      </c>
      <c r="E49" s="4">
        <v>4</v>
      </c>
      <c r="F49" s="4">
        <v>5</v>
      </c>
      <c r="G49" s="4">
        <v>6</v>
      </c>
      <c r="O49">
        <f t="shared" si="0"/>
        <v>0</v>
      </c>
    </row>
    <row r="50" spans="1:15" ht="15.75" x14ac:dyDescent="0.25">
      <c r="A50" s="5" t="s">
        <v>9</v>
      </c>
      <c r="B50" s="6">
        <v>11250</v>
      </c>
      <c r="C50" s="22">
        <v>45000</v>
      </c>
      <c r="D50" s="12">
        <v>0.47715999999999997</v>
      </c>
      <c r="E50" s="8">
        <f>+B50*D50</f>
        <v>5368.0499999999993</v>
      </c>
      <c r="F50" s="8">
        <v>23</v>
      </c>
      <c r="G50" s="8"/>
      <c r="I50">
        <f>+C50/8</f>
        <v>5625</v>
      </c>
      <c r="J50">
        <f>+I50*D50</f>
        <v>2684.0249999999996</v>
      </c>
      <c r="O50">
        <f t="shared" si="0"/>
        <v>11250</v>
      </c>
    </row>
    <row r="51" spans="1:15" ht="45" x14ac:dyDescent="0.25">
      <c r="A51" s="5" t="s">
        <v>10</v>
      </c>
      <c r="B51" s="8" t="s">
        <v>29</v>
      </c>
      <c r="C51" s="12"/>
      <c r="D51" s="14">
        <v>3.3</v>
      </c>
      <c r="E51" s="8">
        <f>+D51*2</f>
        <v>6.6</v>
      </c>
      <c r="F51" s="8">
        <v>23</v>
      </c>
      <c r="G51" s="8"/>
      <c r="J51">
        <f>1*D51</f>
        <v>3.3</v>
      </c>
      <c r="O51">
        <f t="shared" si="0"/>
        <v>0</v>
      </c>
    </row>
    <row r="52" spans="1:15" ht="30" x14ac:dyDescent="0.25">
      <c r="A52" s="5" t="s">
        <v>12</v>
      </c>
      <c r="B52" s="10">
        <v>11250</v>
      </c>
      <c r="C52" s="23">
        <v>45000</v>
      </c>
      <c r="D52" s="12">
        <v>5.2490000000000002E-2</v>
      </c>
      <c r="E52" s="28">
        <f>+D52*B52</f>
        <v>590.51250000000005</v>
      </c>
      <c r="F52" s="8">
        <v>23</v>
      </c>
      <c r="G52" s="8"/>
      <c r="I52">
        <f>+C52/8</f>
        <v>5625</v>
      </c>
      <c r="J52">
        <f>+I52*D52</f>
        <v>295.25625000000002</v>
      </c>
      <c r="O52">
        <f t="shared" si="0"/>
        <v>11250</v>
      </c>
    </row>
    <row r="53" spans="1:15" ht="15.75" x14ac:dyDescent="0.25">
      <c r="A53" s="5" t="s">
        <v>13</v>
      </c>
      <c r="B53" s="8" t="s">
        <v>29</v>
      </c>
      <c r="C53" s="8"/>
      <c r="D53" s="15">
        <v>3.97</v>
      </c>
      <c r="E53" s="8">
        <f>+D53*2*2.2</f>
        <v>17.468000000000004</v>
      </c>
      <c r="F53" s="8">
        <v>23</v>
      </c>
      <c r="G53" s="8"/>
      <c r="J53" s="26">
        <f>+D53*2.2</f>
        <v>8.7340000000000018</v>
      </c>
      <c r="O53">
        <f t="shared" si="0"/>
        <v>0</v>
      </c>
    </row>
    <row r="54" spans="1:15" ht="15.75" x14ac:dyDescent="0.25">
      <c r="A54" s="24" t="s">
        <v>14</v>
      </c>
      <c r="B54" s="24"/>
      <c r="C54" s="24"/>
      <c r="D54" s="24"/>
      <c r="E54" s="11">
        <f>SUM(E50:E53)</f>
        <v>5982.6304999999993</v>
      </c>
      <c r="F54" s="11"/>
      <c r="G54" s="11">
        <f>+E54*1.23</f>
        <v>7358.635514999999</v>
      </c>
      <c r="H54" s="17"/>
      <c r="K54">
        <f>SUM(J50:J53)</f>
        <v>2991.3152499999997</v>
      </c>
      <c r="L54">
        <v>2991.3152499999997</v>
      </c>
      <c r="O54">
        <f t="shared" si="0"/>
        <v>0</v>
      </c>
    </row>
    <row r="55" spans="1:15" x14ac:dyDescent="0.25">
      <c r="O55">
        <f t="shared" si="0"/>
        <v>0</v>
      </c>
    </row>
    <row r="56" spans="1:15" x14ac:dyDescent="0.25">
      <c r="O56">
        <f t="shared" si="0"/>
        <v>0</v>
      </c>
    </row>
    <row r="57" spans="1:15" x14ac:dyDescent="0.25">
      <c r="O57">
        <f t="shared" si="0"/>
        <v>0</v>
      </c>
    </row>
    <row r="58" spans="1:15" ht="15.75" x14ac:dyDescent="0.25">
      <c r="A58" s="84" t="s">
        <v>24</v>
      </c>
      <c r="B58" s="84"/>
      <c r="C58" s="84"/>
      <c r="D58" s="84"/>
      <c r="E58" s="84"/>
      <c r="F58" s="84"/>
      <c r="G58" s="84"/>
      <c r="O58">
        <f t="shared" si="0"/>
        <v>0</v>
      </c>
    </row>
    <row r="59" spans="1:15" ht="31.5" x14ac:dyDescent="0.25">
      <c r="A59" s="85" t="s">
        <v>1</v>
      </c>
      <c r="B59" s="85" t="s">
        <v>18</v>
      </c>
      <c r="C59" s="25"/>
      <c r="D59" s="84" t="s">
        <v>4</v>
      </c>
      <c r="E59" s="84" t="s">
        <v>5</v>
      </c>
      <c r="F59" s="84" t="s">
        <v>6</v>
      </c>
      <c r="G59" s="24" t="s">
        <v>7</v>
      </c>
      <c r="O59">
        <f t="shared" si="0"/>
        <v>0</v>
      </c>
    </row>
    <row r="60" spans="1:15" ht="15.75" x14ac:dyDescent="0.25">
      <c r="A60" s="85"/>
      <c r="B60" s="85"/>
      <c r="C60" s="25"/>
      <c r="D60" s="84"/>
      <c r="E60" s="84"/>
      <c r="F60" s="84"/>
      <c r="G60" s="24" t="s">
        <v>8</v>
      </c>
      <c r="O60">
        <f t="shared" si="0"/>
        <v>0</v>
      </c>
    </row>
    <row r="61" spans="1:15" ht="15.75" x14ac:dyDescent="0.25">
      <c r="A61" s="3">
        <v>1</v>
      </c>
      <c r="B61" s="4">
        <v>2</v>
      </c>
      <c r="C61" s="4"/>
      <c r="D61" s="4">
        <v>3</v>
      </c>
      <c r="E61" s="4">
        <v>4</v>
      </c>
      <c r="F61" s="4">
        <v>5</v>
      </c>
      <c r="G61" s="4">
        <v>6</v>
      </c>
      <c r="O61">
        <f t="shared" si="0"/>
        <v>0</v>
      </c>
    </row>
    <row r="62" spans="1:15" ht="15.75" x14ac:dyDescent="0.25">
      <c r="A62" s="5" t="s">
        <v>9</v>
      </c>
      <c r="B62" s="6">
        <v>5661</v>
      </c>
      <c r="C62" s="7">
        <v>22644</v>
      </c>
      <c r="D62" s="12">
        <v>0.47715999999999997</v>
      </c>
      <c r="E62" s="8">
        <f>+D62*B62</f>
        <v>2701.2027599999997</v>
      </c>
      <c r="F62" s="8">
        <v>23</v>
      </c>
      <c r="G62" s="8"/>
      <c r="I62">
        <f>+C62/8</f>
        <v>2830.5</v>
      </c>
      <c r="J62">
        <f>+I62*D62</f>
        <v>1350.6013799999998</v>
      </c>
      <c r="O62">
        <f t="shared" si="0"/>
        <v>5661</v>
      </c>
    </row>
    <row r="63" spans="1:15" ht="45" x14ac:dyDescent="0.25">
      <c r="A63" s="5" t="s">
        <v>10</v>
      </c>
      <c r="B63" s="8" t="s">
        <v>29</v>
      </c>
      <c r="C63" s="9"/>
      <c r="D63" s="14">
        <v>6.28</v>
      </c>
      <c r="E63" s="8">
        <f>+D63*2</f>
        <v>12.56</v>
      </c>
      <c r="F63" s="8">
        <v>23</v>
      </c>
      <c r="G63" s="8"/>
      <c r="J63">
        <f>1*D63</f>
        <v>6.28</v>
      </c>
      <c r="O63">
        <f t="shared" si="0"/>
        <v>0</v>
      </c>
    </row>
    <row r="64" spans="1:15" ht="30" x14ac:dyDescent="0.25">
      <c r="A64" s="5" t="s">
        <v>12</v>
      </c>
      <c r="B64" s="6">
        <v>5661</v>
      </c>
      <c r="C64" s="7">
        <v>22644</v>
      </c>
      <c r="D64" s="12">
        <v>0.37280000000000002</v>
      </c>
      <c r="E64" s="8">
        <f>+D64*B64</f>
        <v>2110.4208000000003</v>
      </c>
      <c r="F64" s="8">
        <v>23</v>
      </c>
      <c r="G64" s="8"/>
      <c r="I64">
        <f>+C64/8</f>
        <v>2830.5</v>
      </c>
      <c r="J64">
        <f>+I64*D64</f>
        <v>1055.2104000000002</v>
      </c>
      <c r="O64">
        <f t="shared" si="0"/>
        <v>5661</v>
      </c>
    </row>
    <row r="65" spans="1:15" ht="15.75" x14ac:dyDescent="0.25">
      <c r="A65" s="5" t="s">
        <v>13</v>
      </c>
      <c r="B65" s="8" t="s">
        <v>29</v>
      </c>
      <c r="C65" s="8"/>
      <c r="D65" s="15">
        <v>22.05</v>
      </c>
      <c r="E65" s="8">
        <f>+D65*2*2.2</f>
        <v>97.02000000000001</v>
      </c>
      <c r="F65" s="8">
        <v>23</v>
      </c>
      <c r="G65" s="8"/>
      <c r="J65" s="26">
        <f>+D65*2.2</f>
        <v>48.510000000000005</v>
      </c>
      <c r="O65">
        <f t="shared" si="0"/>
        <v>0</v>
      </c>
    </row>
    <row r="66" spans="1:15" ht="15.75" x14ac:dyDescent="0.25">
      <c r="A66" s="24" t="s">
        <v>14</v>
      </c>
      <c r="B66" s="24"/>
      <c r="C66" s="24"/>
      <c r="D66" s="24"/>
      <c r="E66" s="11">
        <f>SUM(E62:E65)</f>
        <v>4921.2035599999999</v>
      </c>
      <c r="F66" s="11"/>
      <c r="G66" s="11">
        <f>+E66*1.23</f>
        <v>6053.0803787999994</v>
      </c>
      <c r="H66" s="17"/>
      <c r="K66">
        <f>SUM(J62:J65)</f>
        <v>2460.60178</v>
      </c>
      <c r="L66">
        <v>2460.60178</v>
      </c>
      <c r="O66">
        <f t="shared" si="0"/>
        <v>0</v>
      </c>
    </row>
    <row r="67" spans="1:15" x14ac:dyDescent="0.25">
      <c r="O67">
        <f t="shared" si="0"/>
        <v>0</v>
      </c>
    </row>
    <row r="68" spans="1:15" x14ac:dyDescent="0.25">
      <c r="O68">
        <f t="shared" si="0"/>
        <v>0</v>
      </c>
    </row>
    <row r="69" spans="1:15" x14ac:dyDescent="0.25">
      <c r="O69">
        <f t="shared" si="0"/>
        <v>0</v>
      </c>
    </row>
    <row r="70" spans="1:15" ht="15.75" x14ac:dyDescent="0.25">
      <c r="A70" s="84" t="s">
        <v>25</v>
      </c>
      <c r="B70" s="84"/>
      <c r="C70" s="84"/>
      <c r="D70" s="84"/>
      <c r="E70" s="84"/>
      <c r="F70" s="84"/>
      <c r="G70" s="84"/>
      <c r="O70">
        <f t="shared" si="0"/>
        <v>0</v>
      </c>
    </row>
    <row r="71" spans="1:15" ht="31.5" x14ac:dyDescent="0.25">
      <c r="A71" s="85" t="s">
        <v>1</v>
      </c>
      <c r="B71" s="85" t="s">
        <v>18</v>
      </c>
      <c r="C71" s="25"/>
      <c r="D71" s="84" t="s">
        <v>4</v>
      </c>
      <c r="E71" s="84" t="s">
        <v>5</v>
      </c>
      <c r="F71" s="84" t="s">
        <v>6</v>
      </c>
      <c r="G71" s="24" t="s">
        <v>7</v>
      </c>
      <c r="O71">
        <f t="shared" si="0"/>
        <v>0</v>
      </c>
    </row>
    <row r="72" spans="1:15" ht="15.75" x14ac:dyDescent="0.25">
      <c r="A72" s="85"/>
      <c r="B72" s="85"/>
      <c r="C72" s="25"/>
      <c r="D72" s="84"/>
      <c r="E72" s="84"/>
      <c r="F72" s="84"/>
      <c r="G72" s="24" t="s">
        <v>8</v>
      </c>
      <c r="O72">
        <f t="shared" ref="O72:O90" si="1">+I72*2</f>
        <v>0</v>
      </c>
    </row>
    <row r="73" spans="1:15" ht="15.75" x14ac:dyDescent="0.25">
      <c r="A73" s="3">
        <v>1</v>
      </c>
      <c r="B73" s="4">
        <v>2</v>
      </c>
      <c r="C73" s="4"/>
      <c r="D73" s="4">
        <v>3</v>
      </c>
      <c r="E73" s="4">
        <v>4</v>
      </c>
      <c r="F73" s="4">
        <v>5</v>
      </c>
      <c r="G73" s="4">
        <v>6</v>
      </c>
      <c r="O73">
        <f t="shared" si="1"/>
        <v>0</v>
      </c>
    </row>
    <row r="74" spans="1:15" ht="15.75" x14ac:dyDescent="0.25">
      <c r="A74" s="5" t="s">
        <v>9</v>
      </c>
      <c r="B74" s="8">
        <v>11250</v>
      </c>
      <c r="C74" s="8">
        <v>45000</v>
      </c>
      <c r="D74" s="12">
        <v>0.47715999999999997</v>
      </c>
      <c r="E74" s="8">
        <f>+B74*D74</f>
        <v>5368.0499999999993</v>
      </c>
      <c r="F74" s="8">
        <v>23</v>
      </c>
      <c r="G74" s="8"/>
      <c r="I74">
        <f>+C74/8</f>
        <v>5625</v>
      </c>
      <c r="J74">
        <f>+I74*D74</f>
        <v>2684.0249999999996</v>
      </c>
      <c r="O74">
        <f t="shared" si="1"/>
        <v>11250</v>
      </c>
    </row>
    <row r="75" spans="1:15" ht="45" x14ac:dyDescent="0.25">
      <c r="A75" s="5" t="s">
        <v>10</v>
      </c>
      <c r="B75" s="8" t="s">
        <v>29</v>
      </c>
      <c r="C75" s="8"/>
      <c r="D75" s="14">
        <v>3.3</v>
      </c>
      <c r="E75" s="8">
        <f>+D75*2</f>
        <v>6.6</v>
      </c>
      <c r="F75" s="8">
        <v>23</v>
      </c>
      <c r="G75" s="8"/>
      <c r="J75">
        <f>1*D75</f>
        <v>3.3</v>
      </c>
      <c r="O75">
        <f t="shared" si="1"/>
        <v>0</v>
      </c>
    </row>
    <row r="76" spans="1:15" ht="30" x14ac:dyDescent="0.25">
      <c r="A76" s="5" t="s">
        <v>12</v>
      </c>
      <c r="B76" s="6">
        <v>11250</v>
      </c>
      <c r="C76" s="6">
        <v>45000</v>
      </c>
      <c r="D76" s="12">
        <v>5.2490000000000002E-2</v>
      </c>
      <c r="E76" s="8">
        <f>+D76*B76</f>
        <v>590.51250000000005</v>
      </c>
      <c r="F76" s="8">
        <v>23</v>
      </c>
      <c r="G76" s="8"/>
      <c r="I76">
        <f>+C76/8</f>
        <v>5625</v>
      </c>
      <c r="J76">
        <f>+I76*D76</f>
        <v>295.25625000000002</v>
      </c>
      <c r="O76">
        <f t="shared" si="1"/>
        <v>11250</v>
      </c>
    </row>
    <row r="77" spans="1:15" ht="15.75" x14ac:dyDescent="0.25">
      <c r="A77" s="5" t="s">
        <v>13</v>
      </c>
      <c r="B77" s="8" t="s">
        <v>29</v>
      </c>
      <c r="C77" s="8"/>
      <c r="D77" s="15">
        <v>3.97</v>
      </c>
      <c r="E77" s="8">
        <f>+D77*2*2.2</f>
        <v>17.468000000000004</v>
      </c>
      <c r="F77" s="8">
        <v>23</v>
      </c>
      <c r="G77" s="8"/>
      <c r="J77" s="26">
        <f>+D77*2.2</f>
        <v>8.7340000000000018</v>
      </c>
      <c r="O77">
        <f t="shared" si="1"/>
        <v>0</v>
      </c>
    </row>
    <row r="78" spans="1:15" ht="15.75" x14ac:dyDescent="0.25">
      <c r="A78" s="24" t="s">
        <v>14</v>
      </c>
      <c r="B78" s="24"/>
      <c r="C78" s="24"/>
      <c r="D78" s="24"/>
      <c r="E78" s="11">
        <f>SUM(E74:E77)</f>
        <v>5982.6304999999993</v>
      </c>
      <c r="F78" s="11"/>
      <c r="G78" s="11">
        <f>+E78*1.23</f>
        <v>7358.635514999999</v>
      </c>
      <c r="H78" s="17"/>
      <c r="K78">
        <f>SUM(J74:J77)</f>
        <v>2991.3152499999997</v>
      </c>
      <c r="L78">
        <v>2991.3152499999997</v>
      </c>
      <c r="O78">
        <f t="shared" si="1"/>
        <v>0</v>
      </c>
    </row>
    <row r="79" spans="1:15" x14ac:dyDescent="0.25">
      <c r="O79">
        <f t="shared" si="1"/>
        <v>0</v>
      </c>
    </row>
    <row r="80" spans="1:15" x14ac:dyDescent="0.25">
      <c r="O80">
        <f t="shared" si="1"/>
        <v>0</v>
      </c>
    </row>
    <row r="81" spans="1:16" x14ac:dyDescent="0.25">
      <c r="O81">
        <f t="shared" si="1"/>
        <v>0</v>
      </c>
    </row>
    <row r="82" spans="1:16" ht="15.75" x14ac:dyDescent="0.25">
      <c r="A82" s="84" t="s">
        <v>27</v>
      </c>
      <c r="B82" s="84"/>
      <c r="C82" s="84"/>
      <c r="D82" s="84"/>
      <c r="E82" s="84"/>
      <c r="F82" s="84"/>
      <c r="G82" s="84"/>
      <c r="O82">
        <f t="shared" si="1"/>
        <v>0</v>
      </c>
    </row>
    <row r="83" spans="1:16" ht="31.5" x14ac:dyDescent="0.25">
      <c r="A83" s="85" t="s">
        <v>1</v>
      </c>
      <c r="B83" s="85" t="s">
        <v>18</v>
      </c>
      <c r="C83" s="25"/>
      <c r="D83" s="84" t="s">
        <v>4</v>
      </c>
      <c r="E83" s="84" t="s">
        <v>5</v>
      </c>
      <c r="F83" s="84" t="s">
        <v>6</v>
      </c>
      <c r="G83" s="24" t="s">
        <v>7</v>
      </c>
      <c r="O83">
        <f t="shared" si="1"/>
        <v>0</v>
      </c>
    </row>
    <row r="84" spans="1:16" ht="15.75" x14ac:dyDescent="0.25">
      <c r="A84" s="85"/>
      <c r="B84" s="85"/>
      <c r="C84" s="25"/>
      <c r="D84" s="84"/>
      <c r="E84" s="84"/>
      <c r="F84" s="84"/>
      <c r="G84" s="24" t="s">
        <v>8</v>
      </c>
      <c r="O84">
        <f t="shared" si="1"/>
        <v>0</v>
      </c>
    </row>
    <row r="85" spans="1:16" ht="15.75" x14ac:dyDescent="0.25">
      <c r="A85" s="3">
        <v>1</v>
      </c>
      <c r="B85" s="4">
        <v>2</v>
      </c>
      <c r="C85" s="4"/>
      <c r="D85" s="4">
        <v>3</v>
      </c>
      <c r="E85" s="4">
        <v>4</v>
      </c>
      <c r="F85" s="4">
        <v>5</v>
      </c>
      <c r="G85" s="4">
        <v>6</v>
      </c>
      <c r="O85">
        <f t="shared" si="1"/>
        <v>0</v>
      </c>
    </row>
    <row r="86" spans="1:16" ht="15.75" x14ac:dyDescent="0.25">
      <c r="A86" s="5" t="s">
        <v>9</v>
      </c>
      <c r="B86" s="6">
        <v>8458.25</v>
      </c>
      <c r="C86" s="7">
        <v>33833</v>
      </c>
      <c r="D86" s="12">
        <v>0.47715999999999997</v>
      </c>
      <c r="E86" s="8">
        <f>+D86*B86</f>
        <v>4035.9385699999998</v>
      </c>
      <c r="F86" s="8">
        <v>23</v>
      </c>
      <c r="G86" s="8"/>
      <c r="I86">
        <f>+C86/8</f>
        <v>4229.125</v>
      </c>
      <c r="J86">
        <f>+I86*D86</f>
        <v>2017.9692849999999</v>
      </c>
      <c r="O86">
        <f t="shared" si="1"/>
        <v>8458.25</v>
      </c>
    </row>
    <row r="87" spans="1:16" ht="45" x14ac:dyDescent="0.25">
      <c r="A87" s="5" t="s">
        <v>10</v>
      </c>
      <c r="B87" s="8" t="s">
        <v>29</v>
      </c>
      <c r="C87" s="9"/>
      <c r="D87" s="14">
        <v>6.28</v>
      </c>
      <c r="E87" s="8">
        <f>+D87*2</f>
        <v>12.56</v>
      </c>
      <c r="F87" s="8">
        <v>23</v>
      </c>
      <c r="G87" s="8"/>
      <c r="J87">
        <f>1*D87</f>
        <v>6.28</v>
      </c>
      <c r="O87">
        <f t="shared" si="1"/>
        <v>0</v>
      </c>
    </row>
    <row r="88" spans="1:16" ht="30" x14ac:dyDescent="0.25">
      <c r="A88" s="5" t="s">
        <v>12</v>
      </c>
      <c r="B88" s="6">
        <v>8458.25</v>
      </c>
      <c r="C88" s="7">
        <v>33833</v>
      </c>
      <c r="D88" s="12">
        <v>0.37280000000000002</v>
      </c>
      <c r="E88" s="8">
        <f>+D88*B88</f>
        <v>3153.2356</v>
      </c>
      <c r="F88" s="8">
        <v>23</v>
      </c>
      <c r="G88" s="8"/>
      <c r="I88">
        <f>+C88/8</f>
        <v>4229.125</v>
      </c>
      <c r="J88">
        <f>+I88*D88</f>
        <v>1576.6178</v>
      </c>
      <c r="O88">
        <f t="shared" si="1"/>
        <v>8458.25</v>
      </c>
    </row>
    <row r="89" spans="1:16" ht="15.75" x14ac:dyDescent="0.25">
      <c r="A89" s="5" t="s">
        <v>13</v>
      </c>
      <c r="B89" s="8" t="s">
        <v>29</v>
      </c>
      <c r="C89" s="8"/>
      <c r="D89" s="15">
        <v>22.05</v>
      </c>
      <c r="E89" s="8">
        <f>+D89*2*2.2</f>
        <v>97.02000000000001</v>
      </c>
      <c r="F89" s="8">
        <v>23</v>
      </c>
      <c r="G89" s="8"/>
      <c r="J89" s="26">
        <f>+D89*2.2</f>
        <v>48.510000000000005</v>
      </c>
      <c r="O89">
        <f t="shared" si="1"/>
        <v>0</v>
      </c>
    </row>
    <row r="90" spans="1:16" ht="15.75" x14ac:dyDescent="0.25">
      <c r="A90" s="24" t="s">
        <v>14</v>
      </c>
      <c r="B90" s="24"/>
      <c r="C90" s="24"/>
      <c r="D90" s="24"/>
      <c r="E90" s="11">
        <f>SUM(E86:E89)</f>
        <v>7298.7541700000002</v>
      </c>
      <c r="F90" s="11"/>
      <c r="G90" s="11">
        <f>+E90*1.23</f>
        <v>8977.4676290999996</v>
      </c>
      <c r="H90" s="17"/>
      <c r="K90">
        <f>SUM(J86:J89)</f>
        <v>3649.3770850000001</v>
      </c>
      <c r="L90">
        <v>3649.3770850000001</v>
      </c>
      <c r="O90">
        <f t="shared" si="1"/>
        <v>0</v>
      </c>
    </row>
    <row r="92" spans="1:16" x14ac:dyDescent="0.25">
      <c r="O92" t="s">
        <v>14</v>
      </c>
    </row>
    <row r="93" spans="1:16" x14ac:dyDescent="0.25">
      <c r="K93">
        <f>SUM(K7:K90)</f>
        <v>34861.210380000004</v>
      </c>
      <c r="L93">
        <f>SUM(L9:L90)</f>
        <v>34056.614780000004</v>
      </c>
      <c r="O93" s="27">
        <f>SUM(K93:N93)</f>
        <v>68917.825160000008</v>
      </c>
      <c r="P93">
        <f>+O93*1.23</f>
        <v>84768.924946800005</v>
      </c>
    </row>
    <row r="94" spans="1:16" x14ac:dyDescent="0.25">
      <c r="G94" s="29">
        <f>+G90+G78+G66+G54+G43+G32+G21+G11</f>
        <v>85758.577534800002</v>
      </c>
    </row>
    <row r="101" spans="15:15" x14ac:dyDescent="0.25">
      <c r="O101">
        <f>+O93*1.23</f>
        <v>84768.924946800005</v>
      </c>
    </row>
  </sheetData>
  <mergeCells count="45">
    <mergeCell ref="A25:A26"/>
    <mergeCell ref="B25:B26"/>
    <mergeCell ref="E25:E26"/>
    <mergeCell ref="F25:F26"/>
    <mergeCell ref="A3:G3"/>
    <mergeCell ref="A4:A5"/>
    <mergeCell ref="D4:D5"/>
    <mergeCell ref="E4:E5"/>
    <mergeCell ref="F4:F5"/>
    <mergeCell ref="A13:G13"/>
    <mergeCell ref="A14:A15"/>
    <mergeCell ref="D14:D15"/>
    <mergeCell ref="E14:E15"/>
    <mergeCell ref="F14:F15"/>
    <mergeCell ref="A24:G24"/>
    <mergeCell ref="A35:G35"/>
    <mergeCell ref="A36:A37"/>
    <mergeCell ref="B36:B37"/>
    <mergeCell ref="D36:D37"/>
    <mergeCell ref="E36:E37"/>
    <mergeCell ref="F36:F37"/>
    <mergeCell ref="A46:G46"/>
    <mergeCell ref="A47:A48"/>
    <mergeCell ref="B47:B48"/>
    <mergeCell ref="D47:D48"/>
    <mergeCell ref="E47:E48"/>
    <mergeCell ref="F47:F48"/>
    <mergeCell ref="A58:G58"/>
    <mergeCell ref="A59:A60"/>
    <mergeCell ref="B59:B60"/>
    <mergeCell ref="D59:D60"/>
    <mergeCell ref="E59:E60"/>
    <mergeCell ref="F59:F60"/>
    <mergeCell ref="A70:G70"/>
    <mergeCell ref="A71:A72"/>
    <mergeCell ref="B71:B72"/>
    <mergeCell ref="D71:D72"/>
    <mergeCell ref="E71:E72"/>
    <mergeCell ref="F71:F72"/>
    <mergeCell ref="A82:G82"/>
    <mergeCell ref="A83:A84"/>
    <mergeCell ref="B83:B84"/>
    <mergeCell ref="D83:D84"/>
    <mergeCell ref="E83:E84"/>
    <mergeCell ref="F83:F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4"/>
  <sheetViews>
    <sheetView topLeftCell="A10" zoomScaleNormal="100" workbookViewId="0">
      <selection activeCell="B63" sqref="B63:B66"/>
    </sheetView>
  </sheetViews>
  <sheetFormatPr defaultRowHeight="15" x14ac:dyDescent="0.25"/>
  <cols>
    <col min="1" max="1" width="21.85546875" customWidth="1"/>
    <col min="2" max="2" width="20.5703125" customWidth="1"/>
    <col min="3" max="3" width="20.5703125" hidden="1" customWidth="1"/>
    <col min="4" max="4" width="18.140625" customWidth="1"/>
    <col min="5" max="5" width="15.28515625" customWidth="1"/>
    <col min="6" max="6" width="17.140625" customWidth="1"/>
    <col min="7" max="7" width="17.5703125" customWidth="1"/>
    <col min="8" max="8" width="11.5703125" customWidth="1"/>
    <col min="9" max="10" width="11.85546875" bestFit="1" customWidth="1"/>
  </cols>
  <sheetData>
    <row r="1" spans="1:17" x14ac:dyDescent="0.25">
      <c r="A1" s="89" t="s">
        <v>31</v>
      </c>
      <c r="B1" s="89"/>
      <c r="C1" s="89"/>
      <c r="D1" s="89"/>
      <c r="E1" s="89"/>
      <c r="F1" s="89"/>
      <c r="G1" s="89"/>
    </row>
    <row r="3" spans="1:17" x14ac:dyDescent="0.25">
      <c r="A3" s="47" t="s">
        <v>33</v>
      </c>
    </row>
    <row r="4" spans="1:17" ht="31.5" customHeight="1" x14ac:dyDescent="0.25">
      <c r="A4" s="84" t="s">
        <v>36</v>
      </c>
      <c r="B4" s="84"/>
      <c r="C4" s="84"/>
      <c r="D4" s="84"/>
      <c r="E4" s="84"/>
      <c r="F4" s="84"/>
      <c r="G4" s="84"/>
      <c r="H4" s="16"/>
    </row>
    <row r="5" spans="1:17" ht="31.5" x14ac:dyDescent="0.25">
      <c r="A5" s="85" t="s">
        <v>1</v>
      </c>
      <c r="B5" s="25" t="s">
        <v>2</v>
      </c>
      <c r="C5" s="25"/>
      <c r="D5" s="84" t="s">
        <v>4</v>
      </c>
      <c r="E5" s="84" t="s">
        <v>5</v>
      </c>
      <c r="F5" s="84" t="s">
        <v>6</v>
      </c>
      <c r="G5" s="24" t="s">
        <v>7</v>
      </c>
    </row>
    <row r="6" spans="1:17" ht="15.75" x14ac:dyDescent="0.25">
      <c r="A6" s="85"/>
      <c r="B6" s="25" t="s">
        <v>3</v>
      </c>
      <c r="C6" s="25"/>
      <c r="D6" s="84"/>
      <c r="E6" s="84"/>
      <c r="F6" s="84"/>
      <c r="G6" s="24" t="s">
        <v>8</v>
      </c>
    </row>
    <row r="7" spans="1:17" ht="15.75" x14ac:dyDescent="0.25">
      <c r="A7" s="3">
        <v>1</v>
      </c>
      <c r="B7" s="4">
        <v>2</v>
      </c>
      <c r="C7" s="4" t="s">
        <v>28</v>
      </c>
      <c r="D7" s="4">
        <v>3</v>
      </c>
      <c r="E7" s="4">
        <v>4</v>
      </c>
      <c r="F7" s="4">
        <v>5</v>
      </c>
      <c r="G7" s="4">
        <v>6</v>
      </c>
    </row>
    <row r="8" spans="1:17" ht="15.75" x14ac:dyDescent="0.25">
      <c r="A8" s="5" t="s">
        <v>9</v>
      </c>
      <c r="B8" s="38">
        <f>+'szacunek 2023r.'!B9</f>
        <v>87776</v>
      </c>
      <c r="C8" s="13">
        <v>86330</v>
      </c>
      <c r="D8" s="12"/>
      <c r="E8" s="24"/>
      <c r="F8" s="8"/>
      <c r="G8" s="8"/>
      <c r="Q8" s="32"/>
    </row>
    <row r="9" spans="1:17" ht="45" x14ac:dyDescent="0.25">
      <c r="A9" s="5" t="s">
        <v>10</v>
      </c>
      <c r="B9" s="40" t="s">
        <v>11</v>
      </c>
      <c r="C9" s="12"/>
      <c r="D9" s="14"/>
      <c r="E9" s="30"/>
      <c r="F9" s="8"/>
      <c r="G9" s="8"/>
      <c r="Q9" s="32"/>
    </row>
    <row r="10" spans="1:17" ht="30" x14ac:dyDescent="0.25">
      <c r="A10" s="5" t="s">
        <v>12</v>
      </c>
      <c r="B10" s="38">
        <f>+'szacunek 2023r.'!B11</f>
        <v>87776</v>
      </c>
      <c r="C10" s="13">
        <v>86330</v>
      </c>
      <c r="D10" s="12"/>
      <c r="E10" s="24"/>
      <c r="F10" s="8"/>
      <c r="G10" s="8"/>
      <c r="Q10" s="32"/>
    </row>
    <row r="11" spans="1:17" ht="15.75" x14ac:dyDescent="0.25">
      <c r="A11" s="5" t="s">
        <v>13</v>
      </c>
      <c r="B11" s="40" t="s">
        <v>11</v>
      </c>
      <c r="C11" s="8"/>
      <c r="D11" s="15"/>
      <c r="E11" s="24"/>
      <c r="F11" s="8"/>
      <c r="G11" s="8"/>
      <c r="J11" s="26"/>
      <c r="Q11" s="32"/>
    </row>
    <row r="12" spans="1:17" ht="15.75" x14ac:dyDescent="0.25">
      <c r="A12" s="24" t="s">
        <v>14</v>
      </c>
      <c r="B12" s="24"/>
      <c r="C12" s="24"/>
      <c r="D12" s="24"/>
      <c r="E12" s="18"/>
      <c r="F12" s="19"/>
      <c r="G12" s="18"/>
      <c r="H12" s="20"/>
      <c r="Q12" s="32"/>
    </row>
    <row r="13" spans="1:17" x14ac:dyDescent="0.25">
      <c r="Q13" s="32"/>
    </row>
    <row r="14" spans="1:17" ht="15.75" x14ac:dyDescent="0.25">
      <c r="A14" s="84" t="s">
        <v>37</v>
      </c>
      <c r="B14" s="84"/>
      <c r="C14" s="84"/>
      <c r="D14" s="84"/>
      <c r="E14" s="84"/>
      <c r="F14" s="84"/>
      <c r="G14" s="84"/>
      <c r="Q14" s="32"/>
    </row>
    <row r="15" spans="1:17" ht="31.5" x14ac:dyDescent="0.25">
      <c r="A15" s="85" t="s">
        <v>1</v>
      </c>
      <c r="B15" s="25" t="s">
        <v>2</v>
      </c>
      <c r="C15" s="25"/>
      <c r="D15" s="84" t="s">
        <v>16</v>
      </c>
      <c r="E15" s="84" t="s">
        <v>5</v>
      </c>
      <c r="F15" s="84" t="s">
        <v>6</v>
      </c>
      <c r="G15" s="24" t="s">
        <v>7</v>
      </c>
      <c r="Q15" s="32"/>
    </row>
    <row r="16" spans="1:17" ht="15.75" x14ac:dyDescent="0.25">
      <c r="A16" s="85"/>
      <c r="B16" s="25" t="s">
        <v>3</v>
      </c>
      <c r="C16" s="25"/>
      <c r="D16" s="84"/>
      <c r="E16" s="84"/>
      <c r="F16" s="84"/>
      <c r="G16" s="24" t="s">
        <v>8</v>
      </c>
      <c r="Q16" s="32"/>
    </row>
    <row r="17" spans="1:17" ht="15.75" x14ac:dyDescent="0.25">
      <c r="A17" s="3">
        <v>1</v>
      </c>
      <c r="B17" s="4">
        <v>2</v>
      </c>
      <c r="C17" s="4"/>
      <c r="D17" s="4">
        <v>3</v>
      </c>
      <c r="E17" s="4">
        <v>4</v>
      </c>
      <c r="F17" s="4">
        <v>5</v>
      </c>
      <c r="G17" s="4">
        <v>6</v>
      </c>
      <c r="Q17" s="32"/>
    </row>
    <row r="18" spans="1:17" ht="15.75" x14ac:dyDescent="0.25">
      <c r="A18" s="5" t="s">
        <v>9</v>
      </c>
      <c r="B18" s="6">
        <f>+'szacunek 2023r.'!B19</f>
        <v>30000</v>
      </c>
      <c r="C18" s="13">
        <v>38262</v>
      </c>
      <c r="D18" s="12"/>
      <c r="E18" s="12"/>
      <c r="F18" s="8"/>
      <c r="G18" s="8"/>
      <c r="Q18" s="32"/>
    </row>
    <row r="19" spans="1:17" ht="45" x14ac:dyDescent="0.25">
      <c r="A19" s="5" t="s">
        <v>10</v>
      </c>
      <c r="B19" s="40" t="s">
        <v>11</v>
      </c>
      <c r="C19" s="12"/>
      <c r="D19" s="14"/>
      <c r="E19" s="14"/>
      <c r="F19" s="8"/>
      <c r="G19" s="8"/>
      <c r="Q19" s="32"/>
    </row>
    <row r="20" spans="1:17" ht="30" x14ac:dyDescent="0.25">
      <c r="A20" s="5" t="s">
        <v>12</v>
      </c>
      <c r="B20" s="6">
        <f>+'szacunek 2023r.'!B21</f>
        <v>30000</v>
      </c>
      <c r="C20" s="13">
        <v>38262</v>
      </c>
      <c r="D20" s="12"/>
      <c r="E20" s="12"/>
      <c r="F20" s="8"/>
      <c r="G20" s="8"/>
      <c r="Q20" s="32"/>
    </row>
    <row r="21" spans="1:17" ht="15.75" x14ac:dyDescent="0.25">
      <c r="A21" s="5" t="s">
        <v>13</v>
      </c>
      <c r="B21" s="40" t="s">
        <v>11</v>
      </c>
      <c r="C21" s="8"/>
      <c r="D21" s="15"/>
      <c r="E21" s="12"/>
      <c r="F21" s="8"/>
      <c r="G21" s="8"/>
      <c r="J21" s="26"/>
      <c r="Q21" s="32"/>
    </row>
    <row r="22" spans="1:17" ht="15.75" x14ac:dyDescent="0.25">
      <c r="A22" s="24" t="s">
        <v>14</v>
      </c>
      <c r="B22" s="24"/>
      <c r="C22" s="24"/>
      <c r="D22" s="24"/>
      <c r="E22" s="11"/>
      <c r="F22" s="11"/>
      <c r="G22" s="11"/>
      <c r="H22" s="17"/>
      <c r="Q22" s="32"/>
    </row>
    <row r="23" spans="1:17" x14ac:dyDescent="0.25">
      <c r="Q23" s="32"/>
    </row>
    <row r="24" spans="1:17" x14ac:dyDescent="0.25">
      <c r="Q24" s="32"/>
    </row>
    <row r="25" spans="1:17" ht="15.75" x14ac:dyDescent="0.25">
      <c r="A25" s="84" t="s">
        <v>38</v>
      </c>
      <c r="B25" s="84"/>
      <c r="C25" s="84"/>
      <c r="D25" s="84"/>
      <c r="E25" s="84"/>
      <c r="F25" s="84"/>
      <c r="G25" s="84"/>
      <c r="Q25" s="32"/>
    </row>
    <row r="26" spans="1:17" ht="47.25" x14ac:dyDescent="0.25">
      <c r="A26" s="85" t="s">
        <v>1</v>
      </c>
      <c r="B26" s="85" t="s">
        <v>18</v>
      </c>
      <c r="C26" s="25"/>
      <c r="D26" s="24" t="s">
        <v>19</v>
      </c>
      <c r="E26" s="84" t="s">
        <v>5</v>
      </c>
      <c r="F26" s="84" t="s">
        <v>6</v>
      </c>
      <c r="G26" s="24" t="s">
        <v>7</v>
      </c>
      <c r="Q26" s="32"/>
    </row>
    <row r="27" spans="1:17" ht="15.75" x14ac:dyDescent="0.25">
      <c r="A27" s="85"/>
      <c r="B27" s="85"/>
      <c r="C27" s="25"/>
      <c r="D27" s="24" t="s">
        <v>20</v>
      </c>
      <c r="E27" s="84"/>
      <c r="F27" s="84"/>
      <c r="G27" s="24" t="s">
        <v>8</v>
      </c>
      <c r="Q27" s="32"/>
    </row>
    <row r="28" spans="1:17" ht="15.75" x14ac:dyDescent="0.25">
      <c r="A28" s="3">
        <v>1</v>
      </c>
      <c r="B28" s="4">
        <v>2</v>
      </c>
      <c r="C28" s="4"/>
      <c r="D28" s="4"/>
      <c r="E28" s="4"/>
      <c r="F28" s="4"/>
      <c r="G28" s="4"/>
      <c r="Q28" s="32"/>
    </row>
    <row r="29" spans="1:17" ht="15.75" x14ac:dyDescent="0.25">
      <c r="A29" s="5" t="s">
        <v>9</v>
      </c>
      <c r="B29" s="38">
        <f>+'szacunek 2023r.'!B30</f>
        <v>49000</v>
      </c>
      <c r="C29" s="13">
        <v>53280</v>
      </c>
      <c r="D29" s="12"/>
      <c r="E29" s="8"/>
      <c r="F29" s="8"/>
      <c r="G29" s="8"/>
      <c r="Q29" s="32"/>
    </row>
    <row r="30" spans="1:17" ht="45" x14ac:dyDescent="0.25">
      <c r="A30" s="5" t="s">
        <v>10</v>
      </c>
      <c r="B30" s="40" t="s">
        <v>11</v>
      </c>
      <c r="C30" s="12"/>
      <c r="D30" s="14"/>
      <c r="E30" s="31"/>
      <c r="F30" s="8"/>
      <c r="G30" s="8"/>
      <c r="Q30" s="32"/>
    </row>
    <row r="31" spans="1:17" ht="30" x14ac:dyDescent="0.25">
      <c r="A31" s="5" t="s">
        <v>12</v>
      </c>
      <c r="B31" s="38">
        <f>+'szacunek 2023r.'!B32</f>
        <v>49000</v>
      </c>
      <c r="C31" s="13">
        <v>53280</v>
      </c>
      <c r="D31" s="12"/>
      <c r="E31" s="8"/>
      <c r="F31" s="8"/>
      <c r="G31" s="8"/>
      <c r="Q31" s="32"/>
    </row>
    <row r="32" spans="1:17" ht="15.75" x14ac:dyDescent="0.25">
      <c r="A32" s="5" t="s">
        <v>13</v>
      </c>
      <c r="B32" s="40" t="s">
        <v>11</v>
      </c>
      <c r="D32" s="15"/>
      <c r="E32" s="8"/>
      <c r="F32" s="8"/>
      <c r="G32" s="8"/>
      <c r="J32" s="26"/>
      <c r="Q32" s="32"/>
    </row>
    <row r="33" spans="1:17" ht="15.75" x14ac:dyDescent="0.25">
      <c r="A33" s="24" t="s">
        <v>14</v>
      </c>
      <c r="B33" s="24"/>
      <c r="C33" s="24"/>
      <c r="D33" s="24"/>
      <c r="E33" s="11"/>
      <c r="F33" s="11"/>
      <c r="G33" s="11"/>
      <c r="H33" s="17"/>
      <c r="Q33" s="32"/>
    </row>
    <row r="34" spans="1:17" x14ac:dyDescent="0.25">
      <c r="Q34" s="32"/>
    </row>
    <row r="35" spans="1:17" x14ac:dyDescent="0.25">
      <c r="Q35" s="32"/>
    </row>
    <row r="36" spans="1:17" ht="15.75" x14ac:dyDescent="0.25">
      <c r="A36" s="84" t="s">
        <v>39</v>
      </c>
      <c r="B36" s="84"/>
      <c r="C36" s="84"/>
      <c r="D36" s="84"/>
      <c r="E36" s="84"/>
      <c r="F36" s="84"/>
      <c r="G36" s="84"/>
      <c r="Q36" s="32"/>
    </row>
    <row r="37" spans="1:17" ht="31.5" x14ac:dyDescent="0.25">
      <c r="A37" s="85" t="s">
        <v>1</v>
      </c>
      <c r="B37" s="85" t="s">
        <v>18</v>
      </c>
      <c r="C37" s="25"/>
      <c r="D37" s="84" t="s">
        <v>22</v>
      </c>
      <c r="E37" s="84" t="s">
        <v>5</v>
      </c>
      <c r="F37" s="84" t="s">
        <v>6</v>
      </c>
      <c r="G37" s="24" t="s">
        <v>7</v>
      </c>
      <c r="Q37" s="32"/>
    </row>
    <row r="38" spans="1:17" ht="15.75" x14ac:dyDescent="0.25">
      <c r="A38" s="85"/>
      <c r="B38" s="85"/>
      <c r="C38" s="25"/>
      <c r="D38" s="84"/>
      <c r="E38" s="84"/>
      <c r="F38" s="84"/>
      <c r="G38" s="24" t="s">
        <v>8</v>
      </c>
      <c r="Q38" s="32"/>
    </row>
    <row r="39" spans="1:17" ht="15.75" x14ac:dyDescent="0.25">
      <c r="A39" s="3">
        <v>1</v>
      </c>
      <c r="B39" s="4">
        <v>2</v>
      </c>
      <c r="C39" s="4"/>
      <c r="D39" s="4">
        <v>3</v>
      </c>
      <c r="E39" s="4">
        <v>4</v>
      </c>
      <c r="F39" s="4">
        <v>5</v>
      </c>
      <c r="G39" s="4">
        <v>6</v>
      </c>
      <c r="Q39" s="32"/>
    </row>
    <row r="40" spans="1:17" ht="15.75" x14ac:dyDescent="0.25">
      <c r="A40" s="5" t="s">
        <v>9</v>
      </c>
      <c r="B40" s="38">
        <f>+'szacunek 2023r.'!B41</f>
        <v>20000</v>
      </c>
      <c r="C40" s="13">
        <v>26795</v>
      </c>
      <c r="D40" s="12"/>
      <c r="E40" s="8"/>
      <c r="F40" s="8"/>
      <c r="G40" s="8"/>
      <c r="Q40" s="32"/>
    </row>
    <row r="41" spans="1:17" ht="45" x14ac:dyDescent="0.25">
      <c r="A41" s="5" t="s">
        <v>10</v>
      </c>
      <c r="B41" s="40" t="s">
        <v>11</v>
      </c>
      <c r="C41" s="21"/>
      <c r="D41" s="14"/>
      <c r="E41" s="31"/>
      <c r="F41" s="8"/>
      <c r="G41" s="8"/>
      <c r="Q41" s="32"/>
    </row>
    <row r="42" spans="1:17" ht="30" x14ac:dyDescent="0.25">
      <c r="A42" s="5" t="s">
        <v>12</v>
      </c>
      <c r="B42" s="38">
        <f>+'szacunek 2023r.'!B43</f>
        <v>20000</v>
      </c>
      <c r="C42" s="13">
        <v>26795</v>
      </c>
      <c r="D42" s="12"/>
      <c r="E42" s="8"/>
      <c r="F42" s="8"/>
      <c r="G42" s="8"/>
      <c r="Q42" s="32"/>
    </row>
    <row r="43" spans="1:17" ht="15.75" x14ac:dyDescent="0.25">
      <c r="A43" s="5" t="s">
        <v>13</v>
      </c>
      <c r="B43" s="40" t="s">
        <v>11</v>
      </c>
      <c r="C43" s="8"/>
      <c r="D43" s="15"/>
      <c r="E43" s="8"/>
      <c r="F43" s="8"/>
      <c r="G43" s="8"/>
      <c r="J43" s="26">
        <f>+D43*2.2</f>
        <v>0</v>
      </c>
      <c r="Q43" s="32"/>
    </row>
    <row r="44" spans="1:17" ht="15.75" x14ac:dyDescent="0.25">
      <c r="A44" s="24" t="s">
        <v>14</v>
      </c>
      <c r="B44" s="24"/>
      <c r="C44" s="24"/>
      <c r="D44" s="24"/>
      <c r="E44" s="11"/>
      <c r="F44" s="11"/>
      <c r="G44" s="11"/>
      <c r="H44" s="17"/>
      <c r="Q44" s="32"/>
    </row>
    <row r="45" spans="1:17" x14ac:dyDescent="0.25">
      <c r="Q45" s="32"/>
    </row>
    <row r="46" spans="1:17" x14ac:dyDescent="0.25">
      <c r="Q46" s="32"/>
    </row>
    <row r="47" spans="1:17" ht="15.75" x14ac:dyDescent="0.25">
      <c r="A47" s="84" t="s">
        <v>40</v>
      </c>
      <c r="B47" s="84"/>
      <c r="C47" s="84"/>
      <c r="D47" s="84"/>
      <c r="E47" s="84"/>
      <c r="F47" s="84"/>
      <c r="G47" s="84"/>
      <c r="Q47" s="32"/>
    </row>
    <row r="48" spans="1:17" ht="31.5" x14ac:dyDescent="0.25">
      <c r="A48" s="85" t="s">
        <v>1</v>
      </c>
      <c r="B48" s="85" t="s">
        <v>18</v>
      </c>
      <c r="C48" s="25"/>
      <c r="D48" s="84" t="s">
        <v>4</v>
      </c>
      <c r="E48" s="84" t="s">
        <v>5</v>
      </c>
      <c r="F48" s="84" t="s">
        <v>6</v>
      </c>
      <c r="G48" s="24" t="s">
        <v>7</v>
      </c>
      <c r="Q48" s="32"/>
    </row>
    <row r="49" spans="1:17" ht="15.75" x14ac:dyDescent="0.25">
      <c r="A49" s="85"/>
      <c r="B49" s="85"/>
      <c r="C49" s="25"/>
      <c r="D49" s="84"/>
      <c r="E49" s="84"/>
      <c r="F49" s="84"/>
      <c r="G49" s="24" t="s">
        <v>8</v>
      </c>
      <c r="Q49" s="32"/>
    </row>
    <row r="50" spans="1:17" ht="15.75" x14ac:dyDescent="0.25">
      <c r="A50" s="3">
        <v>1</v>
      </c>
      <c r="B50" s="4">
        <v>2</v>
      </c>
      <c r="C50" s="4"/>
      <c r="D50" s="4">
        <v>3</v>
      </c>
      <c r="E50" s="4">
        <v>4</v>
      </c>
      <c r="F50" s="4">
        <v>5</v>
      </c>
      <c r="G50" s="4">
        <v>6</v>
      </c>
      <c r="Q50" s="32"/>
    </row>
    <row r="51" spans="1:17" ht="15.75" x14ac:dyDescent="0.25">
      <c r="A51" s="5" t="s">
        <v>9</v>
      </c>
      <c r="B51" s="38">
        <f>+'szacunek 2023r.'!B52</f>
        <v>30000</v>
      </c>
      <c r="C51" s="22">
        <v>45000</v>
      </c>
      <c r="D51" s="12"/>
      <c r="E51" s="8"/>
      <c r="F51" s="8"/>
      <c r="G51" s="8"/>
      <c r="Q51" s="32"/>
    </row>
    <row r="52" spans="1:17" ht="45" x14ac:dyDescent="0.25">
      <c r="A52" s="5" t="s">
        <v>10</v>
      </c>
      <c r="B52" s="40" t="s">
        <v>30</v>
      </c>
      <c r="C52" s="12"/>
      <c r="D52" s="14"/>
      <c r="E52" s="31"/>
      <c r="F52" s="8"/>
      <c r="G52" s="8"/>
      <c r="Q52" s="32"/>
    </row>
    <row r="53" spans="1:17" ht="30" x14ac:dyDescent="0.25">
      <c r="A53" s="5" t="s">
        <v>12</v>
      </c>
      <c r="B53" s="64">
        <f>+'szacunek 2023r.'!B54</f>
        <v>30000</v>
      </c>
      <c r="C53" s="23">
        <v>45000</v>
      </c>
      <c r="D53" s="12"/>
      <c r="E53" s="28"/>
      <c r="F53" s="8"/>
      <c r="G53" s="8"/>
      <c r="Q53" s="32"/>
    </row>
    <row r="54" spans="1:17" ht="15.75" x14ac:dyDescent="0.25">
      <c r="A54" s="5" t="s">
        <v>13</v>
      </c>
      <c r="B54" s="40" t="s">
        <v>30</v>
      </c>
      <c r="C54" s="8"/>
      <c r="D54" s="15"/>
      <c r="E54" s="8"/>
      <c r="F54" s="8"/>
      <c r="G54" s="8"/>
      <c r="J54" s="26"/>
      <c r="Q54" s="32"/>
    </row>
    <row r="55" spans="1:17" ht="15.75" x14ac:dyDescent="0.25">
      <c r="A55" s="24" t="s">
        <v>14</v>
      </c>
      <c r="B55" s="24"/>
      <c r="C55" s="24"/>
      <c r="D55" s="24"/>
      <c r="E55" s="11"/>
      <c r="F55" s="11"/>
      <c r="G55" s="11"/>
      <c r="H55" s="17"/>
      <c r="Q55" s="32"/>
    </row>
    <row r="56" spans="1:17" x14ac:dyDescent="0.25">
      <c r="Q56" s="32"/>
    </row>
    <row r="57" spans="1:17" x14ac:dyDescent="0.25">
      <c r="Q57" s="32"/>
    </row>
    <row r="58" spans="1:17" x14ac:dyDescent="0.25">
      <c r="Q58" s="32"/>
    </row>
    <row r="59" spans="1:17" ht="15.75" x14ac:dyDescent="0.25">
      <c r="A59" s="84" t="s">
        <v>41</v>
      </c>
      <c r="B59" s="84"/>
      <c r="C59" s="84"/>
      <c r="D59" s="84"/>
      <c r="E59" s="84"/>
      <c r="F59" s="84"/>
      <c r="G59" s="84"/>
      <c r="Q59" s="32"/>
    </row>
    <row r="60" spans="1:17" ht="31.5" x14ac:dyDescent="0.25">
      <c r="A60" s="85" t="s">
        <v>1</v>
      </c>
      <c r="B60" s="85" t="s">
        <v>18</v>
      </c>
      <c r="C60" s="25"/>
      <c r="D60" s="84" t="s">
        <v>4</v>
      </c>
      <c r="E60" s="84" t="s">
        <v>5</v>
      </c>
      <c r="F60" s="84" t="s">
        <v>6</v>
      </c>
      <c r="G60" s="24" t="s">
        <v>7</v>
      </c>
      <c r="Q60" s="32"/>
    </row>
    <row r="61" spans="1:17" ht="15.75" x14ac:dyDescent="0.25">
      <c r="A61" s="85"/>
      <c r="B61" s="85"/>
      <c r="C61" s="25"/>
      <c r="D61" s="84"/>
      <c r="E61" s="84"/>
      <c r="F61" s="84"/>
      <c r="G61" s="24" t="s">
        <v>8</v>
      </c>
      <c r="Q61" s="32"/>
    </row>
    <row r="62" spans="1:17" ht="15.75" x14ac:dyDescent="0.25">
      <c r="A62" s="3">
        <v>1</v>
      </c>
      <c r="B62" s="4">
        <v>2</v>
      </c>
      <c r="C62" s="4"/>
      <c r="D62" s="4">
        <v>3</v>
      </c>
      <c r="E62" s="4">
        <v>4</v>
      </c>
      <c r="F62" s="4">
        <v>5</v>
      </c>
      <c r="G62" s="4">
        <v>6</v>
      </c>
      <c r="Q62" s="32"/>
    </row>
    <row r="63" spans="1:17" ht="15.75" x14ac:dyDescent="0.25">
      <c r="A63" s="5" t="s">
        <v>9</v>
      </c>
      <c r="B63" s="22">
        <f>+'szacunek 2023r.'!B64</f>
        <v>19000</v>
      </c>
      <c r="C63" s="7">
        <v>22644</v>
      </c>
      <c r="D63" s="12"/>
      <c r="E63" s="8"/>
      <c r="F63" s="8"/>
      <c r="G63" s="8"/>
      <c r="Q63" s="32"/>
    </row>
    <row r="64" spans="1:17" ht="45" x14ac:dyDescent="0.25">
      <c r="A64" s="5" t="s">
        <v>10</v>
      </c>
      <c r="B64" s="40" t="s">
        <v>11</v>
      </c>
      <c r="C64" s="9"/>
      <c r="D64" s="14"/>
      <c r="E64" s="31"/>
      <c r="F64" s="8"/>
      <c r="G64" s="8"/>
      <c r="Q64" s="32"/>
    </row>
    <row r="65" spans="1:17" ht="30" x14ac:dyDescent="0.25">
      <c r="A65" s="5" t="s">
        <v>12</v>
      </c>
      <c r="B65" s="22">
        <f>+'szacunek 2023r.'!B66</f>
        <v>19000</v>
      </c>
      <c r="C65" s="7">
        <v>22644</v>
      </c>
      <c r="D65" s="12"/>
      <c r="E65" s="8"/>
      <c r="F65" s="8"/>
      <c r="G65" s="8"/>
      <c r="Q65" s="32"/>
    </row>
    <row r="66" spans="1:17" ht="15.75" x14ac:dyDescent="0.25">
      <c r="A66" s="5" t="s">
        <v>13</v>
      </c>
      <c r="B66" s="40" t="s">
        <v>11</v>
      </c>
      <c r="C66" s="8"/>
      <c r="D66" s="15"/>
      <c r="E66" s="8"/>
      <c r="F66" s="8"/>
      <c r="G66" s="8"/>
      <c r="J66" s="26"/>
      <c r="Q66" s="32"/>
    </row>
    <row r="67" spans="1:17" ht="15.75" x14ac:dyDescent="0.25">
      <c r="A67" s="24" t="s">
        <v>14</v>
      </c>
      <c r="B67" s="24"/>
      <c r="C67" s="24"/>
      <c r="D67" s="24"/>
      <c r="E67" s="11"/>
      <c r="F67" s="11"/>
      <c r="G67" s="11"/>
      <c r="H67" s="17"/>
      <c r="Q67" s="32"/>
    </row>
    <row r="68" spans="1:17" x14ac:dyDescent="0.25">
      <c r="Q68" s="32"/>
    </row>
    <row r="69" spans="1:17" x14ac:dyDescent="0.25">
      <c r="Q69" s="32"/>
    </row>
    <row r="70" spans="1:17" x14ac:dyDescent="0.25">
      <c r="Q70" s="32"/>
    </row>
    <row r="71" spans="1:17" ht="15.75" x14ac:dyDescent="0.25">
      <c r="A71" s="84" t="s">
        <v>42</v>
      </c>
      <c r="B71" s="84"/>
      <c r="C71" s="84"/>
      <c r="D71" s="84"/>
      <c r="E71" s="84"/>
      <c r="F71" s="84"/>
      <c r="G71" s="84"/>
      <c r="Q71" s="32"/>
    </row>
    <row r="72" spans="1:17" ht="31.5" x14ac:dyDescent="0.25">
      <c r="A72" s="85" t="s">
        <v>1</v>
      </c>
      <c r="B72" s="85" t="s">
        <v>18</v>
      </c>
      <c r="C72" s="25"/>
      <c r="D72" s="84" t="s">
        <v>4</v>
      </c>
      <c r="E72" s="84" t="s">
        <v>5</v>
      </c>
      <c r="F72" s="84" t="s">
        <v>6</v>
      </c>
      <c r="G72" s="24" t="s">
        <v>7</v>
      </c>
      <c r="Q72" s="32"/>
    </row>
    <row r="73" spans="1:17" ht="15.75" x14ac:dyDescent="0.25">
      <c r="A73" s="85"/>
      <c r="B73" s="85"/>
      <c r="C73" s="25"/>
      <c r="D73" s="84"/>
      <c r="E73" s="84"/>
      <c r="F73" s="84"/>
      <c r="G73" s="24" t="s">
        <v>8</v>
      </c>
      <c r="Q73" s="32"/>
    </row>
    <row r="74" spans="1:17" ht="15.75" x14ac:dyDescent="0.25">
      <c r="A74" s="3">
        <v>1</v>
      </c>
      <c r="B74" s="4">
        <v>2</v>
      </c>
      <c r="C74" s="4"/>
      <c r="D74" s="4">
        <v>3</v>
      </c>
      <c r="E74" s="4">
        <v>4</v>
      </c>
      <c r="F74" s="4">
        <v>5</v>
      </c>
      <c r="G74" s="4">
        <v>6</v>
      </c>
      <c r="Q74" s="32"/>
    </row>
    <row r="75" spans="1:17" ht="15.75" x14ac:dyDescent="0.25">
      <c r="A75" s="5" t="s">
        <v>9</v>
      </c>
      <c r="B75" s="22">
        <f>+'szacunek 2023r.'!B76</f>
        <v>25000</v>
      </c>
      <c r="C75" s="8">
        <v>45000</v>
      </c>
      <c r="D75" s="12"/>
      <c r="E75" s="8"/>
      <c r="F75" s="8"/>
      <c r="G75" s="8"/>
      <c r="Q75" s="32"/>
    </row>
    <row r="76" spans="1:17" ht="45" x14ac:dyDescent="0.25">
      <c r="A76" s="5" t="s">
        <v>10</v>
      </c>
      <c r="B76" s="40" t="s">
        <v>11</v>
      </c>
      <c r="C76" s="8"/>
      <c r="D76" s="14"/>
      <c r="E76" s="31"/>
      <c r="F76" s="8"/>
      <c r="G76" s="8"/>
      <c r="Q76" s="32"/>
    </row>
    <row r="77" spans="1:17" ht="30" x14ac:dyDescent="0.25">
      <c r="A77" s="5" t="s">
        <v>12</v>
      </c>
      <c r="B77" s="22">
        <v>25000</v>
      </c>
      <c r="C77" s="6">
        <v>45000</v>
      </c>
      <c r="D77" s="12"/>
      <c r="E77" s="8"/>
      <c r="F77" s="8"/>
      <c r="G77" s="8"/>
      <c r="Q77" s="32"/>
    </row>
    <row r="78" spans="1:17" ht="15.75" x14ac:dyDescent="0.25">
      <c r="A78" s="5" t="s">
        <v>13</v>
      </c>
      <c r="B78" s="40" t="s">
        <v>11</v>
      </c>
      <c r="C78" s="8"/>
      <c r="D78" s="15"/>
      <c r="E78" s="8"/>
      <c r="F78" s="8"/>
      <c r="G78" s="8"/>
      <c r="J78" s="26"/>
      <c r="Q78" s="32"/>
    </row>
    <row r="79" spans="1:17" ht="15.75" x14ac:dyDescent="0.25">
      <c r="A79" s="24" t="s">
        <v>14</v>
      </c>
      <c r="B79" s="24"/>
      <c r="C79" s="24"/>
      <c r="D79" s="24"/>
      <c r="E79" s="11"/>
      <c r="F79" s="11"/>
      <c r="G79" s="11"/>
      <c r="H79" s="17"/>
      <c r="Q79" s="32"/>
    </row>
    <row r="80" spans="1:17" x14ac:dyDescent="0.25">
      <c r="Q80" s="32"/>
    </row>
    <row r="81" spans="1:17" x14ac:dyDescent="0.25">
      <c r="Q81" s="32"/>
    </row>
    <row r="82" spans="1:17" x14ac:dyDescent="0.25">
      <c r="Q82" s="32"/>
    </row>
    <row r="83" spans="1:17" ht="22.5" customHeight="1" x14ac:dyDescent="0.25">
      <c r="A83" s="84" t="s">
        <v>43</v>
      </c>
      <c r="B83" s="84"/>
      <c r="C83" s="84"/>
      <c r="D83" s="84"/>
      <c r="E83" s="84"/>
      <c r="F83" s="84"/>
      <c r="G83" s="84"/>
      <c r="Q83" s="32"/>
    </row>
    <row r="84" spans="1:17" ht="31.5" x14ac:dyDescent="0.25">
      <c r="A84" s="85" t="s">
        <v>1</v>
      </c>
      <c r="B84" s="85" t="s">
        <v>18</v>
      </c>
      <c r="C84" s="25"/>
      <c r="D84" s="84" t="s">
        <v>4</v>
      </c>
      <c r="E84" s="84" t="s">
        <v>5</v>
      </c>
      <c r="F84" s="84" t="s">
        <v>6</v>
      </c>
      <c r="G84" s="24" t="s">
        <v>7</v>
      </c>
      <c r="Q84" s="32"/>
    </row>
    <row r="85" spans="1:17" ht="15.75" x14ac:dyDescent="0.25">
      <c r="A85" s="85"/>
      <c r="B85" s="85"/>
      <c r="C85" s="25"/>
      <c r="D85" s="84"/>
      <c r="E85" s="84"/>
      <c r="F85" s="84"/>
      <c r="G85" s="24" t="s">
        <v>8</v>
      </c>
      <c r="Q85" s="32"/>
    </row>
    <row r="86" spans="1:17" ht="15.75" x14ac:dyDescent="0.25">
      <c r="A86" s="3">
        <v>1</v>
      </c>
      <c r="B86" s="4">
        <v>2</v>
      </c>
      <c r="C86" s="4"/>
      <c r="D86" s="4">
        <v>3</v>
      </c>
      <c r="E86" s="4">
        <v>4</v>
      </c>
      <c r="F86" s="4">
        <v>5</v>
      </c>
      <c r="G86" s="4">
        <v>6</v>
      </c>
      <c r="Q86" s="32"/>
    </row>
    <row r="87" spans="1:17" ht="15.75" x14ac:dyDescent="0.25">
      <c r="A87" s="5" t="s">
        <v>9</v>
      </c>
      <c r="B87" s="22">
        <f>+'szacunek 2023r.'!B88</f>
        <v>25000</v>
      </c>
      <c r="C87" s="7">
        <v>33833</v>
      </c>
      <c r="D87" s="12"/>
      <c r="E87" s="8"/>
      <c r="F87" s="8"/>
      <c r="G87" s="8"/>
      <c r="Q87" s="32"/>
    </row>
    <row r="88" spans="1:17" ht="45" x14ac:dyDescent="0.25">
      <c r="A88" s="5" t="s">
        <v>10</v>
      </c>
      <c r="B88" s="40" t="s">
        <v>11</v>
      </c>
      <c r="C88" s="9"/>
      <c r="D88" s="14"/>
      <c r="E88" s="31"/>
      <c r="F88" s="8"/>
      <c r="G88" s="8"/>
      <c r="Q88" s="32"/>
    </row>
    <row r="89" spans="1:17" ht="30" x14ac:dyDescent="0.25">
      <c r="A89" s="5" t="s">
        <v>12</v>
      </c>
      <c r="B89" s="22">
        <v>25000</v>
      </c>
      <c r="C89" s="7">
        <v>33833</v>
      </c>
      <c r="D89" s="12"/>
      <c r="E89" s="8"/>
      <c r="F89" s="8"/>
      <c r="G89" s="8"/>
      <c r="Q89" s="32"/>
    </row>
    <row r="90" spans="1:17" ht="15.75" x14ac:dyDescent="0.25">
      <c r="A90" s="5" t="s">
        <v>13</v>
      </c>
      <c r="B90" s="40" t="s">
        <v>11</v>
      </c>
      <c r="C90" s="8"/>
      <c r="D90" s="15"/>
      <c r="E90" s="8"/>
      <c r="F90" s="8"/>
      <c r="G90" s="8"/>
      <c r="J90" s="26"/>
      <c r="Q90" s="32"/>
    </row>
    <row r="91" spans="1:17" ht="15.75" x14ac:dyDescent="0.25">
      <c r="A91" s="24" t="s">
        <v>14</v>
      </c>
      <c r="B91" s="24"/>
      <c r="C91" s="24"/>
      <c r="D91" s="24"/>
      <c r="E91" s="11"/>
      <c r="F91" s="11"/>
      <c r="G91" s="11"/>
      <c r="H91" s="17"/>
      <c r="Q91" s="32"/>
    </row>
    <row r="93" spans="1:17" x14ac:dyDescent="0.25">
      <c r="G93" s="29"/>
    </row>
    <row r="94" spans="1:17" x14ac:dyDescent="0.25">
      <c r="A94" s="47" t="s">
        <v>32</v>
      </c>
      <c r="O94" s="27"/>
    </row>
    <row r="95" spans="1:17" ht="8.25" customHeight="1" x14ac:dyDescent="0.25"/>
    <row r="96" spans="1:17" ht="43.5" customHeight="1" x14ac:dyDescent="0.25">
      <c r="A96" s="86" t="s">
        <v>35</v>
      </c>
      <c r="B96" s="87"/>
      <c r="C96" s="87"/>
      <c r="D96" s="87"/>
      <c r="E96" s="87"/>
      <c r="F96" s="87"/>
      <c r="G96" s="88"/>
    </row>
    <row r="97" spans="1:7" ht="31.5" x14ac:dyDescent="0.25">
      <c r="A97" s="85" t="s">
        <v>1</v>
      </c>
      <c r="B97" s="85" t="s">
        <v>34</v>
      </c>
      <c r="C97" s="33"/>
      <c r="D97" s="84" t="s">
        <v>4</v>
      </c>
      <c r="E97" s="84" t="s">
        <v>5</v>
      </c>
      <c r="F97" s="84" t="s">
        <v>6</v>
      </c>
      <c r="G97" s="34" t="s">
        <v>7</v>
      </c>
    </row>
    <row r="98" spans="1:7" ht="15.75" x14ac:dyDescent="0.25">
      <c r="A98" s="85"/>
      <c r="B98" s="85"/>
      <c r="C98" s="33"/>
      <c r="D98" s="84"/>
      <c r="E98" s="84"/>
      <c r="F98" s="84"/>
      <c r="G98" s="34" t="s">
        <v>8</v>
      </c>
    </row>
    <row r="99" spans="1:7" ht="15.75" x14ac:dyDescent="0.25">
      <c r="A99" s="35">
        <v>1</v>
      </c>
      <c r="B99" s="36">
        <v>2</v>
      </c>
      <c r="C99" s="36"/>
      <c r="D99" s="36">
        <v>3</v>
      </c>
      <c r="E99" s="36">
        <v>4</v>
      </c>
      <c r="F99" s="36">
        <v>5</v>
      </c>
      <c r="G99" s="36">
        <v>6</v>
      </c>
    </row>
    <row r="100" spans="1:7" ht="15.75" x14ac:dyDescent="0.25">
      <c r="A100" s="37" t="s">
        <v>9</v>
      </c>
      <c r="B100" s="38">
        <f>+'szacunek 2023r.'!B101</f>
        <v>150000</v>
      </c>
      <c r="C100" s="39">
        <v>33833</v>
      </c>
      <c r="D100" s="43"/>
      <c r="E100" s="40"/>
      <c r="F100" s="40"/>
      <c r="G100" s="40"/>
    </row>
    <row r="101" spans="1:7" ht="45" x14ac:dyDescent="0.25">
      <c r="A101" s="37" t="s">
        <v>10</v>
      </c>
      <c r="B101" s="38" t="s">
        <v>11</v>
      </c>
      <c r="C101" s="41"/>
      <c r="D101" s="44"/>
      <c r="E101" s="46"/>
      <c r="F101" s="40"/>
      <c r="G101" s="40"/>
    </row>
    <row r="102" spans="1:7" ht="30" x14ac:dyDescent="0.25">
      <c r="A102" s="37" t="s">
        <v>12</v>
      </c>
      <c r="B102" s="38">
        <f>+'szacunek 2023r.'!B103</f>
        <v>150000</v>
      </c>
      <c r="C102" s="39">
        <v>33833</v>
      </c>
      <c r="D102" s="43"/>
      <c r="E102" s="40"/>
      <c r="F102" s="40"/>
      <c r="G102" s="40"/>
    </row>
    <row r="103" spans="1:7" ht="15.75" x14ac:dyDescent="0.25">
      <c r="A103" s="37" t="s">
        <v>13</v>
      </c>
      <c r="B103" s="38" t="s">
        <v>11</v>
      </c>
      <c r="C103" s="40"/>
      <c r="D103" s="45"/>
      <c r="E103" s="40"/>
      <c r="F103" s="40"/>
      <c r="G103" s="40"/>
    </row>
    <row r="104" spans="1:7" ht="15.75" x14ac:dyDescent="0.25">
      <c r="A104" s="34" t="s">
        <v>14</v>
      </c>
      <c r="B104" s="34"/>
      <c r="C104" s="34"/>
      <c r="D104" s="34"/>
      <c r="E104" s="42"/>
      <c r="F104" s="42"/>
      <c r="G104" s="42"/>
    </row>
  </sheetData>
  <mergeCells count="52">
    <mergeCell ref="A1:G1"/>
    <mergeCell ref="A26:A27"/>
    <mergeCell ref="B26:B27"/>
    <mergeCell ref="E26:E27"/>
    <mergeCell ref="F26:F27"/>
    <mergeCell ref="A4:G4"/>
    <mergeCell ref="A5:A6"/>
    <mergeCell ref="D5:D6"/>
    <mergeCell ref="E5:E6"/>
    <mergeCell ref="F5:F6"/>
    <mergeCell ref="A14:G14"/>
    <mergeCell ref="A15:A16"/>
    <mergeCell ref="D15:D16"/>
    <mergeCell ref="E15:E16"/>
    <mergeCell ref="F15:F16"/>
    <mergeCell ref="A25:G25"/>
    <mergeCell ref="A36:G36"/>
    <mergeCell ref="A37:A38"/>
    <mergeCell ref="B37:B38"/>
    <mergeCell ref="D37:D38"/>
    <mergeCell ref="E37:E38"/>
    <mergeCell ref="F37:F38"/>
    <mergeCell ref="A47:G47"/>
    <mergeCell ref="A48:A49"/>
    <mergeCell ref="B48:B49"/>
    <mergeCell ref="D48:D49"/>
    <mergeCell ref="E48:E49"/>
    <mergeCell ref="F48:F49"/>
    <mergeCell ref="A59:G59"/>
    <mergeCell ref="A60:A61"/>
    <mergeCell ref="B60:B61"/>
    <mergeCell ref="D60:D61"/>
    <mergeCell ref="E60:E61"/>
    <mergeCell ref="F60:F61"/>
    <mergeCell ref="A71:G71"/>
    <mergeCell ref="A72:A73"/>
    <mergeCell ref="B72:B73"/>
    <mergeCell ref="D72:D73"/>
    <mergeCell ref="E72:E73"/>
    <mergeCell ref="F72:F73"/>
    <mergeCell ref="A83:G83"/>
    <mergeCell ref="A84:A85"/>
    <mergeCell ref="B84:B85"/>
    <mergeCell ref="D84:D85"/>
    <mergeCell ref="E84:E85"/>
    <mergeCell ref="F84:F85"/>
    <mergeCell ref="A96:G96"/>
    <mergeCell ref="A97:A98"/>
    <mergeCell ref="B97:B98"/>
    <mergeCell ref="D97:D98"/>
    <mergeCell ref="E97:E98"/>
    <mergeCell ref="F97:F98"/>
  </mergeCells>
  <pageMargins left="0.7" right="0.7" top="0.75" bottom="0.75" header="0.3" footer="0.3"/>
  <pageSetup paperSize="9" scale="65" orientation="portrait" r:id="rId1"/>
  <rowBreaks count="1" manualBreakCount="1">
    <brk id="5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07"/>
  <sheetViews>
    <sheetView zoomScaleNormal="100" zoomScaleSheetLayoutView="100" workbookViewId="0">
      <selection activeCell="J17" sqref="J17"/>
    </sheetView>
  </sheetViews>
  <sheetFormatPr defaultRowHeight="15" x14ac:dyDescent="0.25"/>
  <cols>
    <col min="1" max="1" width="21.85546875" customWidth="1"/>
    <col min="2" max="2" width="20.5703125" customWidth="1"/>
    <col min="3" max="3" width="20.5703125" hidden="1" customWidth="1"/>
    <col min="4" max="4" width="18.140625" customWidth="1"/>
    <col min="5" max="5" width="17.85546875" customWidth="1"/>
    <col min="6" max="6" width="17.140625" customWidth="1"/>
    <col min="7" max="7" width="17.5703125" customWidth="1"/>
    <col min="8" max="8" width="11.5703125" customWidth="1"/>
    <col min="9" max="9" width="18.42578125" customWidth="1"/>
    <col min="10" max="10" width="11.85546875" bestFit="1" customWidth="1"/>
    <col min="12" max="12" width="13.42578125" bestFit="1" customWidth="1"/>
  </cols>
  <sheetData>
    <row r="2" spans="1:17" x14ac:dyDescent="0.25">
      <c r="A2" s="89" t="s">
        <v>44</v>
      </c>
      <c r="B2" s="89"/>
      <c r="C2" s="89"/>
      <c r="D2" s="89"/>
      <c r="E2" s="89"/>
      <c r="F2" s="89"/>
      <c r="G2" s="89"/>
    </row>
    <row r="4" spans="1:17" x14ac:dyDescent="0.25">
      <c r="A4" s="47" t="s">
        <v>33</v>
      </c>
    </row>
    <row r="5" spans="1:17" ht="31.5" customHeight="1" x14ac:dyDescent="0.25">
      <c r="A5" s="84" t="s">
        <v>36</v>
      </c>
      <c r="B5" s="84"/>
      <c r="C5" s="84"/>
      <c r="D5" s="84"/>
      <c r="E5" s="84"/>
      <c r="F5" s="84"/>
      <c r="G5" s="84"/>
      <c r="H5" s="16"/>
    </row>
    <row r="6" spans="1:17" ht="31.5" x14ac:dyDescent="0.25">
      <c r="A6" s="85" t="s">
        <v>1</v>
      </c>
      <c r="B6" s="49" t="s">
        <v>2</v>
      </c>
      <c r="C6" s="49"/>
      <c r="D6" s="84" t="s">
        <v>4</v>
      </c>
      <c r="E6" s="84" t="s">
        <v>5</v>
      </c>
      <c r="F6" s="84" t="s">
        <v>6</v>
      </c>
      <c r="G6" s="48" t="s">
        <v>7</v>
      </c>
    </row>
    <row r="7" spans="1:17" ht="15.75" x14ac:dyDescent="0.25">
      <c r="A7" s="85"/>
      <c r="B7" s="49" t="s">
        <v>3</v>
      </c>
      <c r="C7" s="49"/>
      <c r="D7" s="84"/>
      <c r="E7" s="84"/>
      <c r="F7" s="84"/>
      <c r="G7" s="48" t="s">
        <v>8</v>
      </c>
    </row>
    <row r="8" spans="1:17" ht="15.75" x14ac:dyDescent="0.25">
      <c r="A8" s="35">
        <v>1</v>
      </c>
      <c r="B8" s="36">
        <v>2</v>
      </c>
      <c r="C8" s="36" t="s">
        <v>28</v>
      </c>
      <c r="D8" s="36">
        <v>3</v>
      </c>
      <c r="E8" s="36">
        <v>4</v>
      </c>
      <c r="F8" s="36">
        <v>5</v>
      </c>
      <c r="G8" s="36">
        <v>6</v>
      </c>
    </row>
    <row r="9" spans="1:17" ht="15.75" x14ac:dyDescent="0.25">
      <c r="A9" s="37" t="s">
        <v>9</v>
      </c>
      <c r="B9" s="50">
        <v>87776</v>
      </c>
      <c r="C9" s="13">
        <v>86330</v>
      </c>
      <c r="D9" s="52" t="s">
        <v>47</v>
      </c>
      <c r="E9" s="61">
        <f>B9*D9</f>
        <v>57054.400000000001</v>
      </c>
      <c r="F9" s="55">
        <v>0.23</v>
      </c>
      <c r="G9" s="56">
        <f>E9*F9+E9</f>
        <v>70176.911999999997</v>
      </c>
      <c r="Q9" s="32"/>
    </row>
    <row r="10" spans="1:17" ht="45" x14ac:dyDescent="0.25">
      <c r="A10" s="37" t="s">
        <v>45</v>
      </c>
      <c r="B10" s="40">
        <v>12</v>
      </c>
      <c r="C10" s="43"/>
      <c r="D10" s="53">
        <v>6.28</v>
      </c>
      <c r="E10" s="61">
        <f t="shared" ref="E10:E12" si="0">B10*D10</f>
        <v>75.36</v>
      </c>
      <c r="F10" s="55">
        <f>F9</f>
        <v>0.23</v>
      </c>
      <c r="G10" s="56">
        <f t="shared" ref="G10:G13" si="1">E10*F10+E10</f>
        <v>92.692800000000005</v>
      </c>
      <c r="I10" s="62"/>
      <c r="Q10" s="32"/>
    </row>
    <row r="11" spans="1:17" ht="30" x14ac:dyDescent="0.25">
      <c r="A11" s="37" t="s">
        <v>12</v>
      </c>
      <c r="B11" s="50">
        <v>87776</v>
      </c>
      <c r="C11" s="13">
        <v>86330</v>
      </c>
      <c r="D11" s="57">
        <v>3.8609999999999998E-2</v>
      </c>
      <c r="E11" s="61">
        <f t="shared" si="0"/>
        <v>3389.0313599999999</v>
      </c>
      <c r="F11" s="55">
        <f t="shared" ref="F11:F12" si="2">F10</f>
        <v>0.23</v>
      </c>
      <c r="G11" s="56">
        <f t="shared" si="1"/>
        <v>4168.5085728000004</v>
      </c>
      <c r="Q11" s="32"/>
    </row>
    <row r="12" spans="1:17" ht="30" x14ac:dyDescent="0.25">
      <c r="A12" s="37" t="s">
        <v>46</v>
      </c>
      <c r="B12" s="40">
        <v>12</v>
      </c>
      <c r="C12" s="40"/>
      <c r="D12" s="58">
        <v>22.84</v>
      </c>
      <c r="E12" s="61">
        <f t="shared" si="0"/>
        <v>274.08</v>
      </c>
      <c r="F12" s="55">
        <f t="shared" si="2"/>
        <v>0.23</v>
      </c>
      <c r="G12" s="56">
        <f t="shared" si="1"/>
        <v>337.11839999999995</v>
      </c>
      <c r="J12" s="26"/>
      <c r="Q12" s="32"/>
    </row>
    <row r="13" spans="1:17" ht="15.75" x14ac:dyDescent="0.25">
      <c r="A13" s="48" t="s">
        <v>14</v>
      </c>
      <c r="B13" s="48"/>
      <c r="C13" s="48"/>
      <c r="D13" s="48"/>
      <c r="E13" s="54">
        <f>SUM(E8:E12)</f>
        <v>60796.871360000005</v>
      </c>
      <c r="F13" s="55">
        <v>0.23</v>
      </c>
      <c r="G13" s="59">
        <f t="shared" si="1"/>
        <v>74780.151772800004</v>
      </c>
      <c r="H13" s="20"/>
      <c r="Q13" s="32"/>
    </row>
    <row r="14" spans="1:17" x14ac:dyDescent="0.25">
      <c r="Q14" s="32"/>
    </row>
    <row r="15" spans="1:17" ht="15.75" x14ac:dyDescent="0.25">
      <c r="A15" s="84" t="s">
        <v>37</v>
      </c>
      <c r="B15" s="84"/>
      <c r="C15" s="84"/>
      <c r="D15" s="84"/>
      <c r="E15" s="84"/>
      <c r="F15" s="84"/>
      <c r="G15" s="84"/>
      <c r="Q15" s="32"/>
    </row>
    <row r="16" spans="1:17" ht="36.75" customHeight="1" x14ac:dyDescent="0.25">
      <c r="A16" s="85" t="s">
        <v>1</v>
      </c>
      <c r="B16" s="49" t="s">
        <v>2</v>
      </c>
      <c r="C16" s="49"/>
      <c r="D16" s="84" t="s">
        <v>16</v>
      </c>
      <c r="E16" s="84" t="s">
        <v>5</v>
      </c>
      <c r="F16" s="84" t="s">
        <v>6</v>
      </c>
      <c r="G16" s="48" t="s">
        <v>7</v>
      </c>
      <c r="Q16" s="32"/>
    </row>
    <row r="17" spans="1:17" ht="15.75" x14ac:dyDescent="0.25">
      <c r="A17" s="85"/>
      <c r="B17" s="49" t="s">
        <v>3</v>
      </c>
      <c r="C17" s="49"/>
      <c r="D17" s="84"/>
      <c r="E17" s="84"/>
      <c r="F17" s="84"/>
      <c r="G17" s="48" t="s">
        <v>8</v>
      </c>
      <c r="Q17" s="32"/>
    </row>
    <row r="18" spans="1:17" ht="15.75" x14ac:dyDescent="0.25">
      <c r="A18" s="35">
        <v>1</v>
      </c>
      <c r="B18" s="36">
        <v>2</v>
      </c>
      <c r="C18" s="36"/>
      <c r="D18" s="36">
        <v>3</v>
      </c>
      <c r="E18" s="36">
        <v>4</v>
      </c>
      <c r="F18" s="36">
        <v>5</v>
      </c>
      <c r="G18" s="36">
        <v>6</v>
      </c>
      <c r="Q18" s="32"/>
    </row>
    <row r="19" spans="1:17" ht="15.75" x14ac:dyDescent="0.25">
      <c r="A19" s="37" t="s">
        <v>9</v>
      </c>
      <c r="B19" s="50">
        <v>30000</v>
      </c>
      <c r="C19" s="13">
        <v>38262</v>
      </c>
      <c r="D19" s="52" t="s">
        <v>47</v>
      </c>
      <c r="E19" s="61">
        <f>B19*D19</f>
        <v>19500</v>
      </c>
      <c r="F19" s="55">
        <v>0.23</v>
      </c>
      <c r="G19" s="56">
        <f>E19*F19+E19</f>
        <v>23985</v>
      </c>
      <c r="Q19" s="32"/>
    </row>
    <row r="20" spans="1:17" ht="45" x14ac:dyDescent="0.25">
      <c r="A20" s="37" t="s">
        <v>45</v>
      </c>
      <c r="B20" s="40">
        <v>12</v>
      </c>
      <c r="C20" s="43"/>
      <c r="D20" s="53">
        <v>6.28</v>
      </c>
      <c r="E20" s="61">
        <f t="shared" ref="E20:E22" si="3">B20*D20</f>
        <v>75.36</v>
      </c>
      <c r="F20" s="55">
        <f>F19</f>
        <v>0.23</v>
      </c>
      <c r="G20" s="56">
        <f t="shared" ref="G20:G22" si="4">E20*F20+E20</f>
        <v>92.692800000000005</v>
      </c>
      <c r="Q20" s="32"/>
    </row>
    <row r="21" spans="1:17" ht="30" x14ac:dyDescent="0.25">
      <c r="A21" s="37" t="s">
        <v>12</v>
      </c>
      <c r="B21" s="50">
        <v>30000</v>
      </c>
      <c r="C21" s="13">
        <v>38262</v>
      </c>
      <c r="D21" s="57">
        <v>3.8609999999999998E-2</v>
      </c>
      <c r="E21" s="61">
        <f t="shared" si="3"/>
        <v>1158.3</v>
      </c>
      <c r="F21" s="55">
        <f t="shared" ref="F21:F22" si="5">F20</f>
        <v>0.23</v>
      </c>
      <c r="G21" s="56">
        <f t="shared" si="4"/>
        <v>1424.7089999999998</v>
      </c>
      <c r="Q21" s="32"/>
    </row>
    <row r="22" spans="1:17" ht="30" x14ac:dyDescent="0.25">
      <c r="A22" s="37" t="s">
        <v>46</v>
      </c>
      <c r="B22" s="40">
        <v>12</v>
      </c>
      <c r="C22" s="40"/>
      <c r="D22" s="58">
        <v>22.84</v>
      </c>
      <c r="E22" s="61">
        <f t="shared" si="3"/>
        <v>274.08</v>
      </c>
      <c r="F22" s="55">
        <f t="shared" si="5"/>
        <v>0.23</v>
      </c>
      <c r="G22" s="56">
        <f t="shared" si="4"/>
        <v>337.11839999999995</v>
      </c>
      <c r="J22" s="26"/>
      <c r="Q22" s="32"/>
    </row>
    <row r="23" spans="1:17" ht="15.75" x14ac:dyDescent="0.25">
      <c r="A23" s="48" t="s">
        <v>14</v>
      </c>
      <c r="B23" s="48"/>
      <c r="C23" s="48"/>
      <c r="D23" s="48"/>
      <c r="E23" s="54">
        <f>SUM(E18:E22)</f>
        <v>21011.74</v>
      </c>
      <c r="F23" s="55">
        <f>F22</f>
        <v>0.23</v>
      </c>
      <c r="G23" s="60">
        <f>SUM(G19:G22)</f>
        <v>25839.520199999999</v>
      </c>
      <c r="H23" s="17"/>
      <c r="Q23" s="32"/>
    </row>
    <row r="24" spans="1:17" x14ac:dyDescent="0.25">
      <c r="Q24" s="32"/>
    </row>
    <row r="25" spans="1:17" x14ac:dyDescent="0.25">
      <c r="Q25" s="32"/>
    </row>
    <row r="26" spans="1:17" ht="15.75" x14ac:dyDescent="0.25">
      <c r="A26" s="84" t="s">
        <v>38</v>
      </c>
      <c r="B26" s="84"/>
      <c r="C26" s="84"/>
      <c r="D26" s="84"/>
      <c r="E26" s="84"/>
      <c r="F26" s="84"/>
      <c r="G26" s="84"/>
      <c r="Q26" s="32"/>
    </row>
    <row r="27" spans="1:17" ht="47.25" x14ac:dyDescent="0.25">
      <c r="A27" s="85" t="s">
        <v>1</v>
      </c>
      <c r="B27" s="85" t="s">
        <v>18</v>
      </c>
      <c r="C27" s="49"/>
      <c r="D27" s="48" t="s">
        <v>19</v>
      </c>
      <c r="E27" s="84" t="s">
        <v>5</v>
      </c>
      <c r="F27" s="84" t="s">
        <v>6</v>
      </c>
      <c r="G27" s="48" t="s">
        <v>7</v>
      </c>
      <c r="Q27" s="32"/>
    </row>
    <row r="28" spans="1:17" ht="15.75" x14ac:dyDescent="0.25">
      <c r="A28" s="85"/>
      <c r="B28" s="85"/>
      <c r="C28" s="49"/>
      <c r="D28" s="48" t="s">
        <v>20</v>
      </c>
      <c r="E28" s="84"/>
      <c r="F28" s="84"/>
      <c r="G28" s="48" t="s">
        <v>8</v>
      </c>
      <c r="Q28" s="32"/>
    </row>
    <row r="29" spans="1:17" ht="15.75" x14ac:dyDescent="0.25">
      <c r="A29" s="35">
        <v>1</v>
      </c>
      <c r="B29" s="36">
        <v>2</v>
      </c>
      <c r="C29" s="36"/>
      <c r="D29" s="36">
        <v>3</v>
      </c>
      <c r="E29" s="36">
        <v>4</v>
      </c>
      <c r="F29" s="36">
        <v>5</v>
      </c>
      <c r="G29" s="36">
        <v>6</v>
      </c>
      <c r="Q29" s="32"/>
    </row>
    <row r="30" spans="1:17" ht="15.75" x14ac:dyDescent="0.25">
      <c r="A30" s="37" t="s">
        <v>9</v>
      </c>
      <c r="B30" s="50">
        <v>49000</v>
      </c>
      <c r="C30" s="13">
        <v>53280</v>
      </c>
      <c r="D30" s="52" t="s">
        <v>47</v>
      </c>
      <c r="E30" s="61">
        <f>B30*D30</f>
        <v>31850</v>
      </c>
      <c r="F30" s="55">
        <v>0.23</v>
      </c>
      <c r="G30" s="56">
        <f>E30*F30+E30</f>
        <v>39175.5</v>
      </c>
      <c r="Q30" s="32"/>
    </row>
    <row r="31" spans="1:17" ht="45" x14ac:dyDescent="0.25">
      <c r="A31" s="37" t="s">
        <v>45</v>
      </c>
      <c r="B31" s="40">
        <v>12</v>
      </c>
      <c r="C31" s="43"/>
      <c r="D31" s="53">
        <v>6.28</v>
      </c>
      <c r="E31" s="61">
        <f t="shared" ref="E31:E33" si="6">B31*D31</f>
        <v>75.36</v>
      </c>
      <c r="F31" s="55">
        <v>0.23</v>
      </c>
      <c r="G31" s="56">
        <f t="shared" ref="G31:G34" si="7">E31*F31+E31</f>
        <v>92.692800000000005</v>
      </c>
      <c r="Q31" s="32"/>
    </row>
    <row r="32" spans="1:17" ht="30" x14ac:dyDescent="0.25">
      <c r="A32" s="37" t="s">
        <v>12</v>
      </c>
      <c r="B32" s="50">
        <v>49000</v>
      </c>
      <c r="C32" s="13">
        <v>53280</v>
      </c>
      <c r="D32" s="57">
        <v>3.8609999999999998E-2</v>
      </c>
      <c r="E32" s="61">
        <f t="shared" si="6"/>
        <v>1891.8899999999999</v>
      </c>
      <c r="F32" s="55">
        <v>0.23</v>
      </c>
      <c r="G32" s="56">
        <f t="shared" si="7"/>
        <v>2327.0246999999999</v>
      </c>
      <c r="Q32" s="32"/>
    </row>
    <row r="33" spans="1:17" ht="30" x14ac:dyDescent="0.25">
      <c r="A33" s="37" t="s">
        <v>46</v>
      </c>
      <c r="B33" s="40">
        <v>12</v>
      </c>
      <c r="D33" s="58">
        <v>22.84</v>
      </c>
      <c r="E33" s="61">
        <f t="shared" si="6"/>
        <v>274.08</v>
      </c>
      <c r="F33" s="55">
        <v>0.23</v>
      </c>
      <c r="G33" s="56">
        <f t="shared" si="7"/>
        <v>337.11839999999995</v>
      </c>
      <c r="J33" s="26"/>
      <c r="Q33" s="32"/>
    </row>
    <row r="34" spans="1:17" ht="15.75" x14ac:dyDescent="0.25">
      <c r="A34" s="48" t="s">
        <v>14</v>
      </c>
      <c r="B34" s="48"/>
      <c r="C34" s="48"/>
      <c r="D34" s="48"/>
      <c r="E34" s="60">
        <f>SUM(E30:E33)</f>
        <v>34091.33</v>
      </c>
      <c r="F34" s="55">
        <v>0.23</v>
      </c>
      <c r="G34" s="60">
        <f t="shared" si="7"/>
        <v>41932.335900000005</v>
      </c>
      <c r="H34" s="17"/>
      <c r="Q34" s="32"/>
    </row>
    <row r="35" spans="1:17" x14ac:dyDescent="0.25">
      <c r="Q35" s="32"/>
    </row>
    <row r="36" spans="1:17" x14ac:dyDescent="0.25">
      <c r="Q36" s="32"/>
    </row>
    <row r="37" spans="1:17" ht="15.75" x14ac:dyDescent="0.25">
      <c r="A37" s="84" t="s">
        <v>39</v>
      </c>
      <c r="B37" s="84"/>
      <c r="C37" s="84"/>
      <c r="D37" s="84"/>
      <c r="E37" s="84"/>
      <c r="F37" s="84"/>
      <c r="G37" s="84"/>
      <c r="Q37" s="32"/>
    </row>
    <row r="38" spans="1:17" ht="31.5" x14ac:dyDescent="0.25">
      <c r="A38" s="85" t="s">
        <v>1</v>
      </c>
      <c r="B38" s="85" t="s">
        <v>18</v>
      </c>
      <c r="C38" s="49"/>
      <c r="D38" s="84" t="s">
        <v>22</v>
      </c>
      <c r="E38" s="84" t="s">
        <v>5</v>
      </c>
      <c r="F38" s="84" t="s">
        <v>6</v>
      </c>
      <c r="G38" s="48" t="s">
        <v>7</v>
      </c>
      <c r="Q38" s="32"/>
    </row>
    <row r="39" spans="1:17" ht="15.75" x14ac:dyDescent="0.25">
      <c r="A39" s="85"/>
      <c r="B39" s="85"/>
      <c r="C39" s="49"/>
      <c r="D39" s="84"/>
      <c r="E39" s="84"/>
      <c r="F39" s="84"/>
      <c r="G39" s="48" t="s">
        <v>8</v>
      </c>
      <c r="Q39" s="32"/>
    </row>
    <row r="40" spans="1:17" ht="15.75" x14ac:dyDescent="0.25">
      <c r="A40" s="35">
        <v>1</v>
      </c>
      <c r="B40" s="36">
        <v>2</v>
      </c>
      <c r="C40" s="36"/>
      <c r="D40" s="36">
        <v>3</v>
      </c>
      <c r="E40" s="36">
        <v>4</v>
      </c>
      <c r="F40" s="36">
        <v>5</v>
      </c>
      <c r="G40" s="36">
        <v>6</v>
      </c>
      <c r="Q40" s="32"/>
    </row>
    <row r="41" spans="1:17" ht="15.75" x14ac:dyDescent="0.25">
      <c r="A41" s="37" t="s">
        <v>9</v>
      </c>
      <c r="B41" s="50">
        <v>20000</v>
      </c>
      <c r="C41" s="13">
        <v>26795</v>
      </c>
      <c r="D41" s="52" t="s">
        <v>47</v>
      </c>
      <c r="E41" s="61">
        <f>B41*D41</f>
        <v>13000</v>
      </c>
      <c r="F41" s="55">
        <v>0.23</v>
      </c>
      <c r="G41" s="56">
        <f>E41*F41+E41</f>
        <v>15990</v>
      </c>
      <c r="Q41" s="32"/>
    </row>
    <row r="42" spans="1:17" ht="45" x14ac:dyDescent="0.25">
      <c r="A42" s="37" t="s">
        <v>45</v>
      </c>
      <c r="B42" s="40">
        <v>12</v>
      </c>
      <c r="C42" s="21"/>
      <c r="D42" s="53">
        <v>6.28</v>
      </c>
      <c r="E42" s="61">
        <f t="shared" ref="E42:E44" si="8">B42*D42</f>
        <v>75.36</v>
      </c>
      <c r="F42" s="55">
        <v>0.23</v>
      </c>
      <c r="G42" s="56">
        <f t="shared" ref="G42:G45" si="9">E42*F42+E42</f>
        <v>92.692800000000005</v>
      </c>
      <c r="Q42" s="32"/>
    </row>
    <row r="43" spans="1:17" ht="30" x14ac:dyDescent="0.25">
      <c r="A43" s="37" t="s">
        <v>12</v>
      </c>
      <c r="B43" s="50">
        <v>20000</v>
      </c>
      <c r="C43" s="13">
        <v>26795</v>
      </c>
      <c r="D43" s="57">
        <v>3.8609999999999998E-2</v>
      </c>
      <c r="E43" s="61">
        <f t="shared" si="8"/>
        <v>772.19999999999993</v>
      </c>
      <c r="F43" s="55">
        <v>0.23</v>
      </c>
      <c r="G43" s="56">
        <f t="shared" si="9"/>
        <v>949.80599999999993</v>
      </c>
      <c r="Q43" s="32"/>
    </row>
    <row r="44" spans="1:17" ht="30" x14ac:dyDescent="0.25">
      <c r="A44" s="37" t="s">
        <v>46</v>
      </c>
      <c r="B44" s="40">
        <v>12</v>
      </c>
      <c r="C44" s="40"/>
      <c r="D44" s="58">
        <v>22.84</v>
      </c>
      <c r="E44" s="61">
        <f t="shared" si="8"/>
        <v>274.08</v>
      </c>
      <c r="F44" s="55">
        <v>0.23</v>
      </c>
      <c r="G44" s="56">
        <f t="shared" si="9"/>
        <v>337.11839999999995</v>
      </c>
      <c r="J44" s="26"/>
      <c r="Q44" s="32"/>
    </row>
    <row r="45" spans="1:17" ht="15.75" x14ac:dyDescent="0.25">
      <c r="A45" s="48" t="s">
        <v>14</v>
      </c>
      <c r="B45" s="48"/>
      <c r="C45" s="48"/>
      <c r="D45" s="48"/>
      <c r="E45" s="60">
        <f>SUM(E41:E44)</f>
        <v>14121.640000000001</v>
      </c>
      <c r="F45" s="55">
        <v>0.23</v>
      </c>
      <c r="G45" s="60">
        <f t="shared" si="9"/>
        <v>17369.617200000001</v>
      </c>
      <c r="H45" s="17"/>
      <c r="Q45" s="32"/>
    </row>
    <row r="46" spans="1:17" x14ac:dyDescent="0.25">
      <c r="Q46" s="32"/>
    </row>
    <row r="47" spans="1:17" x14ac:dyDescent="0.25">
      <c r="Q47" s="32"/>
    </row>
    <row r="48" spans="1:17" ht="15.75" x14ac:dyDescent="0.25">
      <c r="A48" s="84" t="s">
        <v>40</v>
      </c>
      <c r="B48" s="84"/>
      <c r="C48" s="84"/>
      <c r="D48" s="84"/>
      <c r="E48" s="84"/>
      <c r="F48" s="84"/>
      <c r="G48" s="84"/>
      <c r="Q48" s="32"/>
    </row>
    <row r="49" spans="1:17" ht="31.5" x14ac:dyDescent="0.25">
      <c r="A49" s="85" t="s">
        <v>1</v>
      </c>
      <c r="B49" s="85" t="s">
        <v>18</v>
      </c>
      <c r="C49" s="49"/>
      <c r="D49" s="84" t="s">
        <v>4</v>
      </c>
      <c r="E49" s="84" t="s">
        <v>5</v>
      </c>
      <c r="F49" s="84" t="s">
        <v>6</v>
      </c>
      <c r="G49" s="48" t="s">
        <v>7</v>
      </c>
      <c r="Q49" s="32"/>
    </row>
    <row r="50" spans="1:17" ht="15.75" x14ac:dyDescent="0.25">
      <c r="A50" s="85"/>
      <c r="B50" s="85"/>
      <c r="C50" s="49"/>
      <c r="D50" s="84"/>
      <c r="E50" s="84"/>
      <c r="F50" s="84"/>
      <c r="G50" s="48" t="s">
        <v>8</v>
      </c>
      <c r="Q50" s="32"/>
    </row>
    <row r="51" spans="1:17" ht="15.75" x14ac:dyDescent="0.25">
      <c r="A51" s="35">
        <v>1</v>
      </c>
      <c r="B51" s="36">
        <v>2</v>
      </c>
      <c r="C51" s="36"/>
      <c r="D51" s="36">
        <v>3</v>
      </c>
      <c r="E51" s="36">
        <v>4</v>
      </c>
      <c r="F51" s="36">
        <v>5</v>
      </c>
      <c r="G51" s="36">
        <v>6</v>
      </c>
      <c r="Q51" s="32"/>
    </row>
    <row r="52" spans="1:17" ht="15.75" x14ac:dyDescent="0.25">
      <c r="A52" s="37" t="s">
        <v>9</v>
      </c>
      <c r="B52" s="50">
        <v>30000</v>
      </c>
      <c r="C52" s="22">
        <v>45000</v>
      </c>
      <c r="D52" s="52" t="s">
        <v>47</v>
      </c>
      <c r="E52" s="61">
        <f>B52*D52</f>
        <v>19500</v>
      </c>
      <c r="F52" s="55">
        <v>0.23</v>
      </c>
      <c r="G52" s="56">
        <f>E52*F52+E52</f>
        <v>23985</v>
      </c>
      <c r="Q52" s="32"/>
    </row>
    <row r="53" spans="1:17" ht="45" x14ac:dyDescent="0.25">
      <c r="A53" s="37" t="s">
        <v>45</v>
      </c>
      <c r="B53" s="40">
        <v>12</v>
      </c>
      <c r="C53" s="43"/>
      <c r="D53" s="53">
        <v>3.3</v>
      </c>
      <c r="E53" s="61">
        <f t="shared" ref="E53:E55" si="10">B53*D53</f>
        <v>39.599999999999994</v>
      </c>
      <c r="F53" s="55">
        <v>0.23</v>
      </c>
      <c r="G53" s="56">
        <f t="shared" ref="G53:G56" si="11">E53*F53+E53</f>
        <v>48.707999999999991</v>
      </c>
      <c r="Q53" s="32"/>
    </row>
    <row r="54" spans="1:17" ht="30" x14ac:dyDescent="0.25">
      <c r="A54" s="37" t="s">
        <v>12</v>
      </c>
      <c r="B54" s="51">
        <v>30000</v>
      </c>
      <c r="C54" s="23">
        <v>45000</v>
      </c>
      <c r="D54" s="57">
        <v>5.4370000000000002E-2</v>
      </c>
      <c r="E54" s="61">
        <f t="shared" si="10"/>
        <v>1631.1000000000001</v>
      </c>
      <c r="F54" s="55">
        <v>0.23</v>
      </c>
      <c r="G54" s="56">
        <f t="shared" si="11"/>
        <v>2006.2530000000002</v>
      </c>
      <c r="Q54" s="32"/>
    </row>
    <row r="55" spans="1:17" ht="30" x14ac:dyDescent="0.25">
      <c r="A55" s="37" t="s">
        <v>46</v>
      </c>
      <c r="B55" s="40">
        <v>12</v>
      </c>
      <c r="C55" s="40"/>
      <c r="D55" s="58">
        <v>4.1100000000000003</v>
      </c>
      <c r="E55" s="61">
        <f t="shared" si="10"/>
        <v>49.320000000000007</v>
      </c>
      <c r="F55" s="55">
        <v>0.23</v>
      </c>
      <c r="G55" s="56">
        <f t="shared" si="11"/>
        <v>60.66360000000001</v>
      </c>
      <c r="J55" s="26"/>
      <c r="Q55" s="32"/>
    </row>
    <row r="56" spans="1:17" ht="15.75" x14ac:dyDescent="0.25">
      <c r="A56" s="48" t="s">
        <v>14</v>
      </c>
      <c r="B56" s="48"/>
      <c r="C56" s="48"/>
      <c r="D56" s="48"/>
      <c r="E56" s="60">
        <f>SUM(E52:E55)</f>
        <v>21220.019999999997</v>
      </c>
      <c r="F56" s="55">
        <v>0.23</v>
      </c>
      <c r="G56" s="60">
        <f t="shared" si="11"/>
        <v>26100.624599999996</v>
      </c>
      <c r="H56" s="17"/>
      <c r="Q56" s="32"/>
    </row>
    <row r="57" spans="1:17" x14ac:dyDescent="0.25">
      <c r="Q57" s="32"/>
    </row>
    <row r="58" spans="1:17" x14ac:dyDescent="0.25">
      <c r="Q58" s="32"/>
    </row>
    <row r="59" spans="1:17" x14ac:dyDescent="0.25">
      <c r="Q59" s="32"/>
    </row>
    <row r="60" spans="1:17" ht="15.75" x14ac:dyDescent="0.25">
      <c r="A60" s="84" t="s">
        <v>41</v>
      </c>
      <c r="B60" s="84"/>
      <c r="C60" s="84"/>
      <c r="D60" s="84"/>
      <c r="E60" s="84"/>
      <c r="F60" s="84"/>
      <c r="G60" s="84"/>
      <c r="Q60" s="32"/>
    </row>
    <row r="61" spans="1:17" ht="31.5" x14ac:dyDescent="0.25">
      <c r="A61" s="85" t="s">
        <v>1</v>
      </c>
      <c r="B61" s="85" t="s">
        <v>18</v>
      </c>
      <c r="C61" s="49"/>
      <c r="D61" s="84" t="s">
        <v>4</v>
      </c>
      <c r="E61" s="84" t="s">
        <v>5</v>
      </c>
      <c r="F61" s="84" t="s">
        <v>6</v>
      </c>
      <c r="G61" s="48" t="s">
        <v>7</v>
      </c>
      <c r="Q61" s="32"/>
    </row>
    <row r="62" spans="1:17" ht="15.75" x14ac:dyDescent="0.25">
      <c r="A62" s="85"/>
      <c r="B62" s="85"/>
      <c r="C62" s="49"/>
      <c r="D62" s="84"/>
      <c r="E62" s="84"/>
      <c r="F62" s="84"/>
      <c r="G62" s="48" t="s">
        <v>8</v>
      </c>
      <c r="Q62" s="32"/>
    </row>
    <row r="63" spans="1:17" ht="15.75" x14ac:dyDescent="0.25">
      <c r="A63" s="35">
        <v>1</v>
      </c>
      <c r="B63" s="36">
        <v>2</v>
      </c>
      <c r="C63" s="36"/>
      <c r="D63" s="36">
        <v>3</v>
      </c>
      <c r="E63" s="36">
        <v>4</v>
      </c>
      <c r="F63" s="36">
        <v>5</v>
      </c>
      <c r="G63" s="36">
        <v>6</v>
      </c>
      <c r="Q63" s="32"/>
    </row>
    <row r="64" spans="1:17" ht="15.75" x14ac:dyDescent="0.25">
      <c r="A64" s="37" t="s">
        <v>9</v>
      </c>
      <c r="B64" s="50">
        <v>19000</v>
      </c>
      <c r="C64" s="39">
        <v>22644</v>
      </c>
      <c r="D64" s="52" t="s">
        <v>47</v>
      </c>
      <c r="E64" s="61">
        <f>B64*D64</f>
        <v>12350</v>
      </c>
      <c r="F64" s="55">
        <v>0.23</v>
      </c>
      <c r="G64" s="56">
        <f>E64*F64+E64</f>
        <v>15190.5</v>
      </c>
      <c r="Q64" s="32"/>
    </row>
    <row r="65" spans="1:17" ht="45" x14ac:dyDescent="0.25">
      <c r="A65" s="37" t="s">
        <v>45</v>
      </c>
      <c r="B65" s="40">
        <v>12</v>
      </c>
      <c r="C65" s="41"/>
      <c r="D65" s="53">
        <v>6.28</v>
      </c>
      <c r="E65" s="61">
        <f t="shared" ref="E65:E67" si="12">B65*D65</f>
        <v>75.36</v>
      </c>
      <c r="F65" s="55">
        <v>0.23</v>
      </c>
      <c r="G65" s="56">
        <f t="shared" ref="G65:G68" si="13">E65*F65+E65</f>
        <v>92.692800000000005</v>
      </c>
      <c r="Q65" s="32"/>
    </row>
    <row r="66" spans="1:17" ht="30" x14ac:dyDescent="0.25">
      <c r="A66" s="37" t="s">
        <v>12</v>
      </c>
      <c r="B66" s="50">
        <v>19000</v>
      </c>
      <c r="C66" s="39">
        <v>22644</v>
      </c>
      <c r="D66" s="57">
        <v>3.8609999999999998E-2</v>
      </c>
      <c r="E66" s="61">
        <f t="shared" si="12"/>
        <v>733.58999999999992</v>
      </c>
      <c r="F66" s="55">
        <v>0.23</v>
      </c>
      <c r="G66" s="56">
        <f t="shared" si="13"/>
        <v>902.31569999999988</v>
      </c>
      <c r="Q66" s="32"/>
    </row>
    <row r="67" spans="1:17" ht="30" x14ac:dyDescent="0.25">
      <c r="A67" s="37" t="s">
        <v>46</v>
      </c>
      <c r="B67" s="40">
        <v>12</v>
      </c>
      <c r="C67" s="40"/>
      <c r="D67" s="58">
        <v>22.84</v>
      </c>
      <c r="E67" s="61">
        <f t="shared" si="12"/>
        <v>274.08</v>
      </c>
      <c r="F67" s="55">
        <v>0.23</v>
      </c>
      <c r="G67" s="56">
        <f t="shared" si="13"/>
        <v>337.11839999999995</v>
      </c>
      <c r="J67" s="26"/>
      <c r="Q67" s="32"/>
    </row>
    <row r="68" spans="1:17" ht="15.75" x14ac:dyDescent="0.25">
      <c r="A68" s="48" t="s">
        <v>14</v>
      </c>
      <c r="B68" s="48"/>
      <c r="C68" s="48"/>
      <c r="D68" s="48"/>
      <c r="E68" s="60">
        <f>SUM(E64:E67)</f>
        <v>13433.03</v>
      </c>
      <c r="F68" s="55">
        <v>0.23</v>
      </c>
      <c r="G68" s="60">
        <f t="shared" si="13"/>
        <v>16522.626900000003</v>
      </c>
      <c r="H68" s="17"/>
      <c r="Q68" s="32"/>
    </row>
    <row r="69" spans="1:17" x14ac:dyDescent="0.25">
      <c r="Q69" s="32"/>
    </row>
    <row r="70" spans="1:17" x14ac:dyDescent="0.25">
      <c r="Q70" s="32"/>
    </row>
    <row r="71" spans="1:17" x14ac:dyDescent="0.25">
      <c r="Q71" s="32"/>
    </row>
    <row r="72" spans="1:17" ht="15.75" x14ac:dyDescent="0.25">
      <c r="A72" s="84" t="s">
        <v>42</v>
      </c>
      <c r="B72" s="84"/>
      <c r="C72" s="84"/>
      <c r="D72" s="84"/>
      <c r="E72" s="84"/>
      <c r="F72" s="84"/>
      <c r="G72" s="84"/>
      <c r="Q72" s="32"/>
    </row>
    <row r="73" spans="1:17" ht="31.5" x14ac:dyDescent="0.25">
      <c r="A73" s="85" t="s">
        <v>1</v>
      </c>
      <c r="B73" s="85" t="s">
        <v>18</v>
      </c>
      <c r="C73" s="49"/>
      <c r="D73" s="84" t="s">
        <v>4</v>
      </c>
      <c r="E73" s="84" t="s">
        <v>5</v>
      </c>
      <c r="F73" s="84" t="s">
        <v>6</v>
      </c>
      <c r="G73" s="48" t="s">
        <v>7</v>
      </c>
      <c r="Q73" s="32"/>
    </row>
    <row r="74" spans="1:17" ht="15.75" x14ac:dyDescent="0.25">
      <c r="A74" s="85"/>
      <c r="B74" s="85"/>
      <c r="C74" s="49"/>
      <c r="D74" s="84"/>
      <c r="E74" s="84"/>
      <c r="F74" s="84"/>
      <c r="G74" s="48" t="s">
        <v>8</v>
      </c>
      <c r="Q74" s="32"/>
    </row>
    <row r="75" spans="1:17" ht="15.75" x14ac:dyDescent="0.25">
      <c r="A75" s="35">
        <v>1</v>
      </c>
      <c r="B75" s="36">
        <v>2</v>
      </c>
      <c r="C75" s="36"/>
      <c r="D75" s="36">
        <v>3</v>
      </c>
      <c r="E75" s="36">
        <v>4</v>
      </c>
      <c r="F75" s="36">
        <v>5</v>
      </c>
      <c r="G75" s="36">
        <v>6</v>
      </c>
      <c r="Q75" s="32"/>
    </row>
    <row r="76" spans="1:17" ht="15.75" x14ac:dyDescent="0.25">
      <c r="A76" s="37" t="s">
        <v>9</v>
      </c>
      <c r="B76" s="50">
        <v>25000</v>
      </c>
      <c r="C76" s="40">
        <v>45000</v>
      </c>
      <c r="D76" s="52" t="s">
        <v>47</v>
      </c>
      <c r="E76" s="61">
        <f>B76*D76</f>
        <v>16250</v>
      </c>
      <c r="F76" s="55">
        <v>0.23</v>
      </c>
      <c r="G76" s="56">
        <f>E76*F76+E76</f>
        <v>19987.5</v>
      </c>
      <c r="Q76" s="32"/>
    </row>
    <row r="77" spans="1:17" ht="45" x14ac:dyDescent="0.25">
      <c r="A77" s="37" t="s">
        <v>45</v>
      </c>
      <c r="B77" s="40">
        <v>12</v>
      </c>
      <c r="C77" s="40"/>
      <c r="D77" s="53">
        <v>3.3</v>
      </c>
      <c r="E77" s="61">
        <f t="shared" ref="E77:E79" si="14">B77*D77</f>
        <v>39.599999999999994</v>
      </c>
      <c r="F77" s="55">
        <v>0.23</v>
      </c>
      <c r="G77" s="56">
        <f t="shared" ref="G77:G80" si="15">E77*F77+E77</f>
        <v>48.707999999999991</v>
      </c>
      <c r="Q77" s="32"/>
    </row>
    <row r="78" spans="1:17" ht="30" x14ac:dyDescent="0.25">
      <c r="A78" s="37" t="s">
        <v>12</v>
      </c>
      <c r="B78" s="50">
        <v>25000</v>
      </c>
      <c r="C78" s="38">
        <v>45000</v>
      </c>
      <c r="D78" s="57">
        <v>5.4370000000000002E-2</v>
      </c>
      <c r="E78" s="61">
        <f t="shared" si="14"/>
        <v>1359.25</v>
      </c>
      <c r="F78" s="55">
        <v>0.23</v>
      </c>
      <c r="G78" s="56">
        <f t="shared" si="15"/>
        <v>1671.8775000000001</v>
      </c>
      <c r="Q78" s="32"/>
    </row>
    <row r="79" spans="1:17" ht="30" x14ac:dyDescent="0.25">
      <c r="A79" s="37" t="s">
        <v>46</v>
      </c>
      <c r="B79" s="40">
        <v>12</v>
      </c>
      <c r="C79" s="40"/>
      <c r="D79" s="58">
        <v>4.1100000000000003</v>
      </c>
      <c r="E79" s="61">
        <f t="shared" si="14"/>
        <v>49.320000000000007</v>
      </c>
      <c r="F79" s="55">
        <v>0.23</v>
      </c>
      <c r="G79" s="56">
        <f t="shared" si="15"/>
        <v>60.66360000000001</v>
      </c>
      <c r="J79" s="26"/>
      <c r="Q79" s="32"/>
    </row>
    <row r="80" spans="1:17" ht="15.75" x14ac:dyDescent="0.25">
      <c r="A80" s="48" t="s">
        <v>14</v>
      </c>
      <c r="B80" s="48"/>
      <c r="C80" s="48"/>
      <c r="D80" s="48"/>
      <c r="E80" s="60">
        <f>SUM(E76:E79)</f>
        <v>17698.169999999998</v>
      </c>
      <c r="F80" s="55">
        <v>0.23</v>
      </c>
      <c r="G80" s="60">
        <f t="shared" si="15"/>
        <v>21768.749099999997</v>
      </c>
      <c r="H80" s="17"/>
      <c r="Q80" s="32"/>
    </row>
    <row r="81" spans="1:17" x14ac:dyDescent="0.25">
      <c r="Q81" s="32"/>
    </row>
    <row r="82" spans="1:17" x14ac:dyDescent="0.25">
      <c r="Q82" s="32"/>
    </row>
    <row r="83" spans="1:17" x14ac:dyDescent="0.25">
      <c r="Q83" s="32"/>
    </row>
    <row r="84" spans="1:17" ht="22.5" customHeight="1" x14ac:dyDescent="0.25">
      <c r="A84" s="84" t="s">
        <v>43</v>
      </c>
      <c r="B84" s="84"/>
      <c r="C84" s="84"/>
      <c r="D84" s="84"/>
      <c r="E84" s="84"/>
      <c r="F84" s="84"/>
      <c r="G84" s="84"/>
      <c r="Q84" s="32"/>
    </row>
    <row r="85" spans="1:17" ht="31.5" x14ac:dyDescent="0.25">
      <c r="A85" s="85" t="s">
        <v>1</v>
      </c>
      <c r="B85" s="85" t="s">
        <v>18</v>
      </c>
      <c r="C85" s="49"/>
      <c r="D85" s="84" t="s">
        <v>4</v>
      </c>
      <c r="E85" s="84" t="s">
        <v>5</v>
      </c>
      <c r="F85" s="84" t="s">
        <v>6</v>
      </c>
      <c r="G85" s="48" t="s">
        <v>7</v>
      </c>
      <c r="Q85" s="32"/>
    </row>
    <row r="86" spans="1:17" ht="15.75" x14ac:dyDescent="0.25">
      <c r="A86" s="85"/>
      <c r="B86" s="85"/>
      <c r="C86" s="49"/>
      <c r="D86" s="84"/>
      <c r="E86" s="84"/>
      <c r="F86" s="84"/>
      <c r="G86" s="48" t="s">
        <v>8</v>
      </c>
      <c r="Q86" s="32"/>
    </row>
    <row r="87" spans="1:17" ht="15.75" x14ac:dyDescent="0.25">
      <c r="A87" s="35">
        <v>1</v>
      </c>
      <c r="B87" s="36">
        <v>2</v>
      </c>
      <c r="C87" s="36"/>
      <c r="D87" s="36">
        <v>3</v>
      </c>
      <c r="E87" s="36">
        <v>4</v>
      </c>
      <c r="F87" s="36">
        <v>5</v>
      </c>
      <c r="G87" s="36">
        <v>6</v>
      </c>
      <c r="Q87" s="32"/>
    </row>
    <row r="88" spans="1:17" ht="15.75" x14ac:dyDescent="0.25">
      <c r="A88" s="37" t="s">
        <v>9</v>
      </c>
      <c r="B88" s="50">
        <v>25000</v>
      </c>
      <c r="C88" s="39">
        <v>33833</v>
      </c>
      <c r="D88" s="52" t="s">
        <v>47</v>
      </c>
      <c r="E88" s="61">
        <f>B88*D88</f>
        <v>16250</v>
      </c>
      <c r="F88" s="55">
        <v>0.23</v>
      </c>
      <c r="G88" s="56">
        <f>E88*F88+E88</f>
        <v>19987.5</v>
      </c>
      <c r="Q88" s="32"/>
    </row>
    <row r="89" spans="1:17" ht="45" x14ac:dyDescent="0.25">
      <c r="A89" s="37" t="s">
        <v>45</v>
      </c>
      <c r="B89" s="40">
        <v>12</v>
      </c>
      <c r="C89" s="41"/>
      <c r="D89" s="53">
        <v>6.28</v>
      </c>
      <c r="E89" s="61">
        <f t="shared" ref="E89:E91" si="16">B89*D89</f>
        <v>75.36</v>
      </c>
      <c r="F89" s="55">
        <v>0.23</v>
      </c>
      <c r="G89" s="56">
        <f t="shared" ref="G89:G92" si="17">E89*F89+E89</f>
        <v>92.692800000000005</v>
      </c>
      <c r="Q89" s="32"/>
    </row>
    <row r="90" spans="1:17" ht="30" x14ac:dyDescent="0.25">
      <c r="A90" s="37" t="s">
        <v>12</v>
      </c>
      <c r="B90" s="50">
        <v>25000</v>
      </c>
      <c r="C90" s="39">
        <v>33833</v>
      </c>
      <c r="D90" s="57">
        <v>3.8609999999999998E-2</v>
      </c>
      <c r="E90" s="61">
        <f t="shared" si="16"/>
        <v>965.25</v>
      </c>
      <c r="F90" s="55">
        <v>0.23</v>
      </c>
      <c r="G90" s="56">
        <f t="shared" si="17"/>
        <v>1187.2574999999999</v>
      </c>
      <c r="Q90" s="32"/>
    </row>
    <row r="91" spans="1:17" ht="30" x14ac:dyDescent="0.25">
      <c r="A91" s="37" t="s">
        <v>46</v>
      </c>
      <c r="B91" s="40">
        <v>12</v>
      </c>
      <c r="C91" s="40"/>
      <c r="D91" s="58">
        <v>22.84</v>
      </c>
      <c r="E91" s="61">
        <f t="shared" si="16"/>
        <v>274.08</v>
      </c>
      <c r="F91" s="55">
        <v>0.23</v>
      </c>
      <c r="G91" s="56">
        <f t="shared" si="17"/>
        <v>337.11839999999995</v>
      </c>
      <c r="J91" s="26"/>
      <c r="Q91" s="32"/>
    </row>
    <row r="92" spans="1:17" ht="15.75" x14ac:dyDescent="0.25">
      <c r="A92" s="48" t="s">
        <v>14</v>
      </c>
      <c r="B92" s="48"/>
      <c r="C92" s="48"/>
      <c r="D92" s="48"/>
      <c r="E92" s="60">
        <f>SUM(E88:E91)</f>
        <v>17564.690000000002</v>
      </c>
      <c r="F92" s="55">
        <v>0.23</v>
      </c>
      <c r="G92" s="60">
        <f t="shared" si="17"/>
        <v>21604.568700000003</v>
      </c>
      <c r="H92" s="17"/>
      <c r="I92" s="63">
        <f>+E92+E80+E68+E56+E45+E34+E23+E13</f>
        <v>199937.49135999999</v>
      </c>
      <c r="J92">
        <f>+I92*1.23</f>
        <v>245923.11437279999</v>
      </c>
      <c r="K92">
        <v>250000</v>
      </c>
      <c r="Q92" s="32"/>
    </row>
    <row r="93" spans="1:17" x14ac:dyDescent="0.25">
      <c r="I93" s="65"/>
      <c r="K93">
        <v>161000</v>
      </c>
    </row>
    <row r="94" spans="1:17" x14ac:dyDescent="0.25">
      <c r="G94" s="29"/>
    </row>
    <row r="95" spans="1:17" x14ac:dyDescent="0.25">
      <c r="A95" s="47" t="s">
        <v>32</v>
      </c>
      <c r="O95" s="27"/>
    </row>
    <row r="96" spans="1:17" ht="8.25" customHeight="1" x14ac:dyDescent="0.25"/>
    <row r="97" spans="1:12" ht="43.5" customHeight="1" x14ac:dyDescent="0.25">
      <c r="A97" s="86" t="s">
        <v>35</v>
      </c>
      <c r="B97" s="87"/>
      <c r="C97" s="87"/>
      <c r="D97" s="87"/>
      <c r="E97" s="87"/>
      <c r="F97" s="87"/>
      <c r="G97" s="88"/>
    </row>
    <row r="98" spans="1:12" ht="31.5" x14ac:dyDescent="0.25">
      <c r="A98" s="90" t="s">
        <v>1</v>
      </c>
      <c r="B98" s="90" t="s">
        <v>34</v>
      </c>
      <c r="C98" s="68"/>
      <c r="D98" s="91" t="s">
        <v>4</v>
      </c>
      <c r="E98" s="91" t="s">
        <v>5</v>
      </c>
      <c r="F98" s="91" t="s">
        <v>6</v>
      </c>
      <c r="G98" s="42" t="s">
        <v>7</v>
      </c>
    </row>
    <row r="99" spans="1:12" ht="15.75" x14ac:dyDescent="0.25">
      <c r="A99" s="90"/>
      <c r="B99" s="90"/>
      <c r="C99" s="68"/>
      <c r="D99" s="91"/>
      <c r="E99" s="91"/>
      <c r="F99" s="91"/>
      <c r="G99" s="42" t="s">
        <v>8</v>
      </c>
    </row>
    <row r="100" spans="1:12" ht="15.75" x14ac:dyDescent="0.25">
      <c r="A100" s="69">
        <v>1</v>
      </c>
      <c r="B100" s="70">
        <v>2</v>
      </c>
      <c r="C100" s="70"/>
      <c r="D100" s="70">
        <v>3</v>
      </c>
      <c r="E100" s="70">
        <v>4</v>
      </c>
      <c r="F100" s="70">
        <v>5</v>
      </c>
      <c r="G100" s="70">
        <v>6</v>
      </c>
    </row>
    <row r="101" spans="1:12" ht="15.75" x14ac:dyDescent="0.25">
      <c r="A101" s="71" t="s">
        <v>9</v>
      </c>
      <c r="B101" s="22">
        <v>150000</v>
      </c>
      <c r="C101" s="13">
        <v>33833</v>
      </c>
      <c r="D101" s="44">
        <v>1.1254500000000001</v>
      </c>
      <c r="E101" s="72">
        <f>B101*D101</f>
        <v>168817.5</v>
      </c>
      <c r="F101" s="73">
        <v>0</v>
      </c>
      <c r="G101" s="74">
        <f>E101*F101+E101</f>
        <v>168817.5</v>
      </c>
    </row>
    <row r="102" spans="1:12" ht="45" x14ac:dyDescent="0.25">
      <c r="A102" s="71" t="s">
        <v>45</v>
      </c>
      <c r="B102" s="43">
        <v>12</v>
      </c>
      <c r="C102" s="21"/>
      <c r="D102" s="44">
        <v>15</v>
      </c>
      <c r="E102" s="72">
        <f t="shared" ref="E102:E104" si="18">B102*D102</f>
        <v>180</v>
      </c>
      <c r="F102" s="73">
        <v>0</v>
      </c>
      <c r="G102" s="75">
        <f t="shared" ref="G102:G104" si="19">E102*F102+E102</f>
        <v>180</v>
      </c>
    </row>
    <row r="103" spans="1:12" ht="30" x14ac:dyDescent="0.25">
      <c r="A103" s="71" t="s">
        <v>12</v>
      </c>
      <c r="B103" s="22">
        <v>150000</v>
      </c>
      <c r="C103" s="13">
        <v>33833</v>
      </c>
      <c r="D103" s="43">
        <v>3.44E-2</v>
      </c>
      <c r="E103" s="72">
        <f t="shared" si="18"/>
        <v>5160</v>
      </c>
      <c r="F103" s="73">
        <v>0</v>
      </c>
      <c r="G103" s="75">
        <f t="shared" si="19"/>
        <v>5160</v>
      </c>
    </row>
    <row r="104" spans="1:12" ht="30" x14ac:dyDescent="0.25">
      <c r="A104" s="71" t="s">
        <v>46</v>
      </c>
      <c r="B104" s="43">
        <v>12</v>
      </c>
      <c r="C104" s="43"/>
      <c r="D104" s="45">
        <v>165.2</v>
      </c>
      <c r="E104" s="72">
        <f t="shared" si="18"/>
        <v>1982.3999999999999</v>
      </c>
      <c r="F104" s="73">
        <v>0</v>
      </c>
      <c r="G104" s="75">
        <f t="shared" si="19"/>
        <v>1982.3999999999999</v>
      </c>
    </row>
    <row r="105" spans="1:12" ht="15.75" x14ac:dyDescent="0.25">
      <c r="A105" s="42" t="s">
        <v>14</v>
      </c>
      <c r="B105" s="42"/>
      <c r="C105" s="42"/>
      <c r="D105" s="42"/>
      <c r="E105" s="74">
        <f>SUM(E101:E104)</f>
        <v>176139.9</v>
      </c>
      <c r="F105" s="73">
        <v>0</v>
      </c>
      <c r="G105" s="74">
        <f>SUM(G101:G104)</f>
        <v>176139.9</v>
      </c>
      <c r="I105" s="63">
        <f>+E105+I92</f>
        <v>376077.39136000001</v>
      </c>
      <c r="J105">
        <v>108962.6</v>
      </c>
      <c r="L105" s="63">
        <f>+I105-J105</f>
        <v>267114.79136000003</v>
      </c>
    </row>
    <row r="107" spans="1:12" x14ac:dyDescent="0.25">
      <c r="E107">
        <f>+E105/4.4536</f>
        <v>39550.004490749059</v>
      </c>
    </row>
  </sheetData>
  <mergeCells count="52">
    <mergeCell ref="A26:G26"/>
    <mergeCell ref="A2:G2"/>
    <mergeCell ref="A5:G5"/>
    <mergeCell ref="A6:A7"/>
    <mergeCell ref="D6:D7"/>
    <mergeCell ref="E6:E7"/>
    <mergeCell ref="F6:F7"/>
    <mergeCell ref="A15:G15"/>
    <mergeCell ref="A16:A17"/>
    <mergeCell ref="D16:D17"/>
    <mergeCell ref="E16:E17"/>
    <mergeCell ref="F16:F17"/>
    <mergeCell ref="A38:A39"/>
    <mergeCell ref="B38:B39"/>
    <mergeCell ref="D38:D39"/>
    <mergeCell ref="E38:E39"/>
    <mergeCell ref="F38:F39"/>
    <mergeCell ref="A27:A28"/>
    <mergeCell ref="B27:B28"/>
    <mergeCell ref="E27:E28"/>
    <mergeCell ref="F27:F28"/>
    <mergeCell ref="A37:G37"/>
    <mergeCell ref="A48:G48"/>
    <mergeCell ref="A49:A50"/>
    <mergeCell ref="B49:B50"/>
    <mergeCell ref="D49:D50"/>
    <mergeCell ref="E49:E50"/>
    <mergeCell ref="F49:F50"/>
    <mergeCell ref="A60:G60"/>
    <mergeCell ref="A61:A62"/>
    <mergeCell ref="B61:B62"/>
    <mergeCell ref="D61:D62"/>
    <mergeCell ref="E61:E62"/>
    <mergeCell ref="F61:F62"/>
    <mergeCell ref="A72:G72"/>
    <mergeCell ref="A73:A74"/>
    <mergeCell ref="B73:B74"/>
    <mergeCell ref="D73:D74"/>
    <mergeCell ref="E73:E74"/>
    <mergeCell ref="F73:F74"/>
    <mergeCell ref="A84:G84"/>
    <mergeCell ref="A85:A86"/>
    <mergeCell ref="B85:B86"/>
    <mergeCell ref="D85:D86"/>
    <mergeCell ref="E85:E86"/>
    <mergeCell ref="F85:F86"/>
    <mergeCell ref="A97:G97"/>
    <mergeCell ref="A98:A99"/>
    <mergeCell ref="B98:B99"/>
    <mergeCell ref="D98:D99"/>
    <mergeCell ref="E98:E99"/>
    <mergeCell ref="F98:F99"/>
  </mergeCells>
  <pageMargins left="0.7" right="0.7" top="0.75" bottom="0.75" header="0.3" footer="0.3"/>
  <pageSetup paperSize="9" scale="77" orientation="portrait" r:id="rId1"/>
  <rowBreaks count="2" manualBreakCount="2">
    <brk id="36" max="6" man="1"/>
    <brk id="80" max="6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E418-B05E-4AFD-8631-D2959C476A1A}">
  <dimension ref="A2:L105"/>
  <sheetViews>
    <sheetView tabSelected="1"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14.28515625" customWidth="1"/>
    <col min="2" max="2" width="16.5703125" customWidth="1"/>
    <col min="3" max="3" width="13" hidden="1" customWidth="1"/>
    <col min="4" max="4" width="15.85546875" customWidth="1"/>
    <col min="5" max="5" width="18.5703125" customWidth="1"/>
    <col min="6" max="6" width="13.28515625" customWidth="1"/>
    <col min="7" max="7" width="20.140625" customWidth="1"/>
    <col min="9" max="9" width="15.140625" customWidth="1"/>
    <col min="10" max="10" width="13.42578125" bestFit="1" customWidth="1"/>
    <col min="12" max="12" width="14.140625" customWidth="1"/>
  </cols>
  <sheetData>
    <row r="2" spans="1:10" x14ac:dyDescent="0.25">
      <c r="A2" s="89" t="s">
        <v>48</v>
      </c>
      <c r="B2" s="89"/>
      <c r="C2" s="89"/>
      <c r="D2" s="89"/>
      <c r="E2" s="89"/>
      <c r="F2" s="89"/>
      <c r="G2" s="89"/>
    </row>
    <row r="4" spans="1:10" x14ac:dyDescent="0.25">
      <c r="A4" s="47" t="s">
        <v>33</v>
      </c>
    </row>
    <row r="5" spans="1:10" ht="15.75" x14ac:dyDescent="0.25">
      <c r="A5" s="84" t="s">
        <v>36</v>
      </c>
      <c r="B5" s="84"/>
      <c r="C5" s="84"/>
      <c r="D5" s="84"/>
      <c r="E5" s="84"/>
      <c r="F5" s="84"/>
      <c r="G5" s="84"/>
      <c r="H5" s="16"/>
    </row>
    <row r="6" spans="1:10" ht="42.75" x14ac:dyDescent="0.25">
      <c r="A6" s="85" t="s">
        <v>1</v>
      </c>
      <c r="B6" s="67" t="s">
        <v>2</v>
      </c>
      <c r="C6" s="67"/>
      <c r="D6" s="84" t="s">
        <v>4</v>
      </c>
      <c r="E6" s="84" t="s">
        <v>5</v>
      </c>
      <c r="F6" s="84" t="s">
        <v>6</v>
      </c>
      <c r="G6" s="66" t="s">
        <v>7</v>
      </c>
    </row>
    <row r="7" spans="1:10" ht="15.75" x14ac:dyDescent="0.25">
      <c r="A7" s="85"/>
      <c r="B7" s="67" t="s">
        <v>3</v>
      </c>
      <c r="C7" s="67"/>
      <c r="D7" s="84"/>
      <c r="E7" s="84"/>
      <c r="F7" s="84"/>
      <c r="G7" s="66" t="s">
        <v>8</v>
      </c>
    </row>
    <row r="8" spans="1:10" ht="15.75" x14ac:dyDescent="0.25">
      <c r="A8" s="35">
        <v>1</v>
      </c>
      <c r="B8" s="36">
        <v>2</v>
      </c>
      <c r="C8" s="36" t="s">
        <v>28</v>
      </c>
      <c r="D8" s="36">
        <v>3</v>
      </c>
      <c r="E8" s="36">
        <v>4</v>
      </c>
      <c r="F8" s="36">
        <v>5</v>
      </c>
      <c r="G8" s="36">
        <v>6</v>
      </c>
    </row>
    <row r="9" spans="1:10" ht="15.75" x14ac:dyDescent="0.25">
      <c r="A9" s="37" t="s">
        <v>9</v>
      </c>
      <c r="B9" s="50">
        <v>43888</v>
      </c>
      <c r="C9" s="13">
        <v>86330</v>
      </c>
      <c r="D9" s="52"/>
      <c r="E9" s="61"/>
      <c r="F9" s="55">
        <v>0</v>
      </c>
      <c r="G9" s="56"/>
    </row>
    <row r="10" spans="1:10" ht="90" x14ac:dyDescent="0.25">
      <c r="A10" s="37" t="s">
        <v>45</v>
      </c>
      <c r="B10" s="40">
        <v>6</v>
      </c>
      <c r="C10" s="43"/>
      <c r="D10" s="53"/>
      <c r="E10" s="61"/>
      <c r="F10" s="55">
        <f>F9</f>
        <v>0</v>
      </c>
      <c r="G10" s="56"/>
      <c r="I10" s="62"/>
    </row>
    <row r="11" spans="1:10" ht="45" x14ac:dyDescent="0.25">
      <c r="A11" s="37" t="s">
        <v>12</v>
      </c>
      <c r="B11" s="50">
        <v>43888</v>
      </c>
      <c r="C11" s="13">
        <v>86330</v>
      </c>
      <c r="D11" s="57"/>
      <c r="E11" s="61"/>
      <c r="F11" s="55">
        <f t="shared" ref="F11:F12" si="0">F10</f>
        <v>0</v>
      </c>
      <c r="G11" s="56"/>
    </row>
    <row r="12" spans="1:10" ht="45" x14ac:dyDescent="0.25">
      <c r="A12" s="37" t="s">
        <v>46</v>
      </c>
      <c r="B12" s="40">
        <v>6</v>
      </c>
      <c r="C12" s="40"/>
      <c r="D12" s="58"/>
      <c r="E12" s="61"/>
      <c r="F12" s="55">
        <f t="shared" si="0"/>
        <v>0</v>
      </c>
      <c r="G12" s="56"/>
      <c r="J12" s="26"/>
    </row>
    <row r="13" spans="1:10" ht="15.75" x14ac:dyDescent="0.25">
      <c r="A13" s="66" t="s">
        <v>14</v>
      </c>
      <c r="B13" s="66"/>
      <c r="C13" s="66"/>
      <c r="D13" s="66"/>
      <c r="E13" s="54">
        <f>SUM(E9:E12)</f>
        <v>0</v>
      </c>
      <c r="F13" s="55">
        <v>0</v>
      </c>
      <c r="G13" s="59"/>
      <c r="H13" s="20"/>
    </row>
    <row r="14" spans="1:10" x14ac:dyDescent="0.25">
      <c r="J14" s="63"/>
    </row>
    <row r="15" spans="1:10" ht="15.75" x14ac:dyDescent="0.25">
      <c r="A15" s="84" t="s">
        <v>37</v>
      </c>
      <c r="B15" s="84"/>
      <c r="C15" s="84"/>
      <c r="D15" s="84"/>
      <c r="E15" s="84"/>
      <c r="F15" s="84"/>
      <c r="G15" s="84"/>
    </row>
    <row r="16" spans="1:10" ht="42.75" x14ac:dyDescent="0.25">
      <c r="A16" s="85" t="s">
        <v>1</v>
      </c>
      <c r="B16" s="67" t="s">
        <v>2</v>
      </c>
      <c r="C16" s="67"/>
      <c r="D16" s="84" t="s">
        <v>16</v>
      </c>
      <c r="E16" s="84" t="s">
        <v>5</v>
      </c>
      <c r="F16" s="84" t="s">
        <v>6</v>
      </c>
      <c r="G16" s="66" t="s">
        <v>7</v>
      </c>
    </row>
    <row r="17" spans="1:10" ht="15.75" x14ac:dyDescent="0.25">
      <c r="A17" s="85"/>
      <c r="B17" s="67" t="s">
        <v>3</v>
      </c>
      <c r="C17" s="67"/>
      <c r="D17" s="84"/>
      <c r="E17" s="84"/>
      <c r="F17" s="84"/>
      <c r="G17" s="66" t="s">
        <v>8</v>
      </c>
    </row>
    <row r="18" spans="1:10" ht="15.75" x14ac:dyDescent="0.25">
      <c r="A18" s="35">
        <v>1</v>
      </c>
      <c r="B18" s="36">
        <v>2</v>
      </c>
      <c r="C18" s="36"/>
      <c r="D18" s="36">
        <v>3</v>
      </c>
      <c r="E18" s="36">
        <v>4</v>
      </c>
      <c r="F18" s="36">
        <v>5</v>
      </c>
      <c r="G18" s="36">
        <v>6</v>
      </c>
      <c r="I18" s="77"/>
    </row>
    <row r="19" spans="1:10" ht="15.75" x14ac:dyDescent="0.25">
      <c r="A19" s="37" t="s">
        <v>9</v>
      </c>
      <c r="B19" s="50">
        <v>15000</v>
      </c>
      <c r="C19" s="13">
        <v>38262</v>
      </c>
      <c r="D19" s="52"/>
      <c r="E19" s="61"/>
      <c r="F19" s="55">
        <v>0</v>
      </c>
      <c r="G19" s="56"/>
    </row>
    <row r="20" spans="1:10" ht="90" x14ac:dyDescent="0.25">
      <c r="A20" s="37" t="s">
        <v>45</v>
      </c>
      <c r="B20" s="40">
        <v>6</v>
      </c>
      <c r="C20" s="43"/>
      <c r="D20" s="53"/>
      <c r="E20" s="61"/>
      <c r="F20" s="55">
        <f>F19</f>
        <v>0</v>
      </c>
      <c r="G20" s="56"/>
    </row>
    <row r="21" spans="1:10" ht="45" x14ac:dyDescent="0.25">
      <c r="A21" s="37" t="s">
        <v>12</v>
      </c>
      <c r="B21" s="50">
        <v>15000</v>
      </c>
      <c r="C21" s="13">
        <v>38262</v>
      </c>
      <c r="D21" s="57"/>
      <c r="E21" s="61"/>
      <c r="F21" s="55">
        <f t="shared" ref="F21:F22" si="1">F20</f>
        <v>0</v>
      </c>
      <c r="G21" s="56"/>
    </row>
    <row r="22" spans="1:10" ht="45" x14ac:dyDescent="0.25">
      <c r="A22" s="37" t="s">
        <v>46</v>
      </c>
      <c r="B22" s="40">
        <v>6</v>
      </c>
      <c r="C22" s="40"/>
      <c r="D22" s="58"/>
      <c r="E22" s="61"/>
      <c r="F22" s="55">
        <f t="shared" si="1"/>
        <v>0</v>
      </c>
      <c r="G22" s="56"/>
      <c r="J22" s="26"/>
    </row>
    <row r="23" spans="1:10" ht="15.75" x14ac:dyDescent="0.25">
      <c r="A23" s="66" t="s">
        <v>14</v>
      </c>
      <c r="B23" s="66"/>
      <c r="C23" s="66"/>
      <c r="D23" s="66"/>
      <c r="E23" s="54"/>
      <c r="F23" s="55">
        <f>F22</f>
        <v>0</v>
      </c>
      <c r="G23" s="60"/>
      <c r="H23" s="17"/>
    </row>
    <row r="26" spans="1:10" ht="15.75" x14ac:dyDescent="0.25">
      <c r="A26" s="84" t="s">
        <v>38</v>
      </c>
      <c r="B26" s="84"/>
      <c r="C26" s="84"/>
      <c r="D26" s="84"/>
      <c r="E26" s="84"/>
      <c r="F26" s="84"/>
      <c r="G26" s="84"/>
    </row>
    <row r="27" spans="1:10" ht="47.25" x14ac:dyDescent="0.25">
      <c r="A27" s="85" t="s">
        <v>1</v>
      </c>
      <c r="B27" s="85" t="s">
        <v>18</v>
      </c>
      <c r="C27" s="67"/>
      <c r="D27" s="66" t="s">
        <v>19</v>
      </c>
      <c r="E27" s="84" t="s">
        <v>5</v>
      </c>
      <c r="F27" s="84" t="s">
        <v>6</v>
      </c>
      <c r="G27" s="66" t="s">
        <v>7</v>
      </c>
    </row>
    <row r="28" spans="1:10" ht="15.75" x14ac:dyDescent="0.25">
      <c r="A28" s="85"/>
      <c r="B28" s="85"/>
      <c r="C28" s="67"/>
      <c r="D28" s="66" t="s">
        <v>20</v>
      </c>
      <c r="E28" s="84"/>
      <c r="F28" s="84"/>
      <c r="G28" s="66" t="s">
        <v>8</v>
      </c>
    </row>
    <row r="29" spans="1:10" ht="15.75" x14ac:dyDescent="0.25">
      <c r="A29" s="35">
        <v>1</v>
      </c>
      <c r="B29" s="36">
        <v>2</v>
      </c>
      <c r="C29" s="36"/>
      <c r="D29" s="36">
        <v>3</v>
      </c>
      <c r="E29" s="36">
        <v>4</v>
      </c>
      <c r="F29" s="36">
        <v>5</v>
      </c>
      <c r="G29" s="36">
        <v>6</v>
      </c>
    </row>
    <row r="30" spans="1:10" ht="15.75" x14ac:dyDescent="0.25">
      <c r="A30" s="37" t="s">
        <v>9</v>
      </c>
      <c r="B30" s="50">
        <v>24500</v>
      </c>
      <c r="C30" s="13">
        <v>53280</v>
      </c>
      <c r="D30" s="52"/>
      <c r="E30" s="61"/>
      <c r="F30" s="55">
        <v>0</v>
      </c>
      <c r="G30" s="56"/>
    </row>
    <row r="31" spans="1:10" ht="90" x14ac:dyDescent="0.25">
      <c r="A31" s="37" t="s">
        <v>45</v>
      </c>
      <c r="B31" s="40">
        <v>6</v>
      </c>
      <c r="C31" s="43"/>
      <c r="D31" s="53"/>
      <c r="E31" s="61"/>
      <c r="F31" s="55">
        <v>0</v>
      </c>
      <c r="G31" s="56"/>
    </row>
    <row r="32" spans="1:10" ht="45" x14ac:dyDescent="0.25">
      <c r="A32" s="37" t="s">
        <v>12</v>
      </c>
      <c r="B32" s="50">
        <v>24500</v>
      </c>
      <c r="C32" s="13">
        <v>53280</v>
      </c>
      <c r="D32" s="57"/>
      <c r="E32" s="61"/>
      <c r="F32" s="55">
        <v>0</v>
      </c>
      <c r="G32" s="56"/>
    </row>
    <row r="33" spans="1:10" ht="45" x14ac:dyDescent="0.25">
      <c r="A33" s="37" t="s">
        <v>46</v>
      </c>
      <c r="B33" s="40">
        <v>6</v>
      </c>
      <c r="D33" s="58"/>
      <c r="E33" s="61"/>
      <c r="F33" s="55">
        <v>0</v>
      </c>
      <c r="G33" s="56"/>
      <c r="J33" s="26"/>
    </row>
    <row r="34" spans="1:10" ht="15.75" x14ac:dyDescent="0.25">
      <c r="A34" s="66" t="s">
        <v>14</v>
      </c>
      <c r="B34" s="66"/>
      <c r="C34" s="66"/>
      <c r="D34" s="66"/>
      <c r="E34" s="60"/>
      <c r="F34" s="55">
        <v>0</v>
      </c>
      <c r="G34" s="60"/>
      <c r="H34" s="17"/>
    </row>
    <row r="37" spans="1:10" ht="15.75" x14ac:dyDescent="0.25">
      <c r="A37" s="84" t="s">
        <v>39</v>
      </c>
      <c r="B37" s="84"/>
      <c r="C37" s="84"/>
      <c r="D37" s="84"/>
      <c r="E37" s="84"/>
      <c r="F37" s="84"/>
      <c r="G37" s="84"/>
    </row>
    <row r="38" spans="1:10" ht="15.75" x14ac:dyDescent="0.25">
      <c r="A38" s="85" t="s">
        <v>1</v>
      </c>
      <c r="B38" s="85" t="s">
        <v>18</v>
      </c>
      <c r="C38" s="67"/>
      <c r="D38" s="84" t="s">
        <v>22</v>
      </c>
      <c r="E38" s="84" t="s">
        <v>5</v>
      </c>
      <c r="F38" s="84" t="s">
        <v>6</v>
      </c>
      <c r="G38" s="66" t="s">
        <v>7</v>
      </c>
    </row>
    <row r="39" spans="1:10" ht="15.75" x14ac:dyDescent="0.25">
      <c r="A39" s="85"/>
      <c r="B39" s="85"/>
      <c r="C39" s="67"/>
      <c r="D39" s="84"/>
      <c r="E39" s="84"/>
      <c r="F39" s="84"/>
      <c r="G39" s="66" t="s">
        <v>8</v>
      </c>
    </row>
    <row r="40" spans="1:10" ht="15.75" x14ac:dyDescent="0.25">
      <c r="A40" s="35">
        <v>1</v>
      </c>
      <c r="B40" s="36">
        <v>2</v>
      </c>
      <c r="C40" s="36"/>
      <c r="D40" s="36">
        <v>3</v>
      </c>
      <c r="E40" s="36">
        <v>4</v>
      </c>
      <c r="F40" s="36">
        <v>5</v>
      </c>
      <c r="G40" s="36">
        <v>6</v>
      </c>
    </row>
    <row r="41" spans="1:10" ht="15.75" x14ac:dyDescent="0.25">
      <c r="A41" s="37" t="s">
        <v>9</v>
      </c>
      <c r="B41" s="50">
        <v>10000</v>
      </c>
      <c r="C41" s="13">
        <v>26795</v>
      </c>
      <c r="D41" s="52"/>
      <c r="E41" s="61"/>
      <c r="F41" s="55">
        <v>0</v>
      </c>
      <c r="G41" s="56"/>
    </row>
    <row r="42" spans="1:10" ht="90" x14ac:dyDescent="0.25">
      <c r="A42" s="37" t="s">
        <v>45</v>
      </c>
      <c r="B42" s="40">
        <v>6</v>
      </c>
      <c r="C42" s="21"/>
      <c r="D42" s="53"/>
      <c r="E42" s="61"/>
      <c r="F42" s="55">
        <v>0</v>
      </c>
      <c r="G42" s="56"/>
    </row>
    <row r="43" spans="1:10" ht="45" x14ac:dyDescent="0.25">
      <c r="A43" s="37" t="s">
        <v>12</v>
      </c>
      <c r="B43" s="50">
        <v>10000</v>
      </c>
      <c r="C43" s="13">
        <v>26795</v>
      </c>
      <c r="D43" s="57"/>
      <c r="E43" s="61"/>
      <c r="F43" s="55">
        <v>0</v>
      </c>
      <c r="G43" s="56"/>
    </row>
    <row r="44" spans="1:10" ht="45" x14ac:dyDescent="0.25">
      <c r="A44" s="37" t="s">
        <v>46</v>
      </c>
      <c r="B44" s="40">
        <v>6</v>
      </c>
      <c r="C44" s="40"/>
      <c r="D44" s="58"/>
      <c r="E44" s="61"/>
      <c r="F44" s="55">
        <v>0</v>
      </c>
      <c r="G44" s="56"/>
      <c r="J44" s="26"/>
    </row>
    <row r="45" spans="1:10" ht="15.75" x14ac:dyDescent="0.25">
      <c r="A45" s="66" t="s">
        <v>14</v>
      </c>
      <c r="B45" s="66"/>
      <c r="C45" s="66"/>
      <c r="D45" s="66"/>
      <c r="E45" s="60"/>
      <c r="F45" s="55">
        <v>0</v>
      </c>
      <c r="G45" s="60"/>
      <c r="H45" s="17"/>
    </row>
    <row r="48" spans="1:10" ht="15.75" x14ac:dyDescent="0.25">
      <c r="A48" s="84" t="s">
        <v>40</v>
      </c>
      <c r="B48" s="84"/>
      <c r="C48" s="84"/>
      <c r="D48" s="84"/>
      <c r="E48" s="84"/>
      <c r="F48" s="84"/>
      <c r="G48" s="84"/>
    </row>
    <row r="49" spans="1:10" ht="15.75" x14ac:dyDescent="0.25">
      <c r="A49" s="85" t="s">
        <v>1</v>
      </c>
      <c r="B49" s="85" t="s">
        <v>18</v>
      </c>
      <c r="C49" s="67"/>
      <c r="D49" s="84" t="s">
        <v>4</v>
      </c>
      <c r="E49" s="84" t="s">
        <v>5</v>
      </c>
      <c r="F49" s="84" t="s">
        <v>6</v>
      </c>
      <c r="G49" s="66" t="s">
        <v>7</v>
      </c>
    </row>
    <row r="50" spans="1:10" ht="15.75" x14ac:dyDescent="0.25">
      <c r="A50" s="85"/>
      <c r="B50" s="85"/>
      <c r="C50" s="67"/>
      <c r="D50" s="84"/>
      <c r="E50" s="84"/>
      <c r="F50" s="84"/>
      <c r="G50" s="66" t="s">
        <v>8</v>
      </c>
    </row>
    <row r="51" spans="1:10" ht="15.75" x14ac:dyDescent="0.25">
      <c r="A51" s="35">
        <v>1</v>
      </c>
      <c r="B51" s="36">
        <v>2</v>
      </c>
      <c r="C51" s="36"/>
      <c r="D51" s="36">
        <v>3</v>
      </c>
      <c r="E51" s="36">
        <v>4</v>
      </c>
      <c r="F51" s="36">
        <v>5</v>
      </c>
      <c r="G51" s="36">
        <v>6</v>
      </c>
    </row>
    <row r="52" spans="1:10" ht="15.75" x14ac:dyDescent="0.25">
      <c r="A52" s="37" t="s">
        <v>9</v>
      </c>
      <c r="B52" s="50">
        <v>15000</v>
      </c>
      <c r="C52" s="22">
        <v>45000</v>
      </c>
      <c r="D52" s="52"/>
      <c r="E52" s="61"/>
      <c r="F52" s="55">
        <v>0</v>
      </c>
      <c r="G52" s="56"/>
    </row>
    <row r="53" spans="1:10" ht="90" x14ac:dyDescent="0.25">
      <c r="A53" s="37" t="s">
        <v>45</v>
      </c>
      <c r="B53" s="40">
        <v>6</v>
      </c>
      <c r="C53" s="43"/>
      <c r="D53" s="53"/>
      <c r="E53" s="61"/>
      <c r="F53" s="55">
        <v>0</v>
      </c>
      <c r="G53" s="56"/>
    </row>
    <row r="54" spans="1:10" ht="45" x14ac:dyDescent="0.25">
      <c r="A54" s="37" t="s">
        <v>12</v>
      </c>
      <c r="B54" s="51">
        <v>15000</v>
      </c>
      <c r="C54" s="23">
        <v>45000</v>
      </c>
      <c r="D54" s="57"/>
      <c r="E54" s="61"/>
      <c r="F54" s="55">
        <v>0</v>
      </c>
      <c r="G54" s="56"/>
    </row>
    <row r="55" spans="1:10" ht="45" x14ac:dyDescent="0.25">
      <c r="A55" s="37" t="s">
        <v>46</v>
      </c>
      <c r="B55" s="40">
        <v>6</v>
      </c>
      <c r="C55" s="40"/>
      <c r="D55" s="58"/>
      <c r="E55" s="61"/>
      <c r="F55" s="55">
        <v>0</v>
      </c>
      <c r="G55" s="56"/>
      <c r="J55" s="26"/>
    </row>
    <row r="56" spans="1:10" ht="15.75" x14ac:dyDescent="0.25">
      <c r="A56" s="66" t="s">
        <v>14</v>
      </c>
      <c r="B56" s="66"/>
      <c r="C56" s="66"/>
      <c r="D56" s="66"/>
      <c r="E56" s="60">
        <f>SUM(E52:E55)</f>
        <v>0</v>
      </c>
      <c r="F56" s="55">
        <v>0</v>
      </c>
      <c r="G56" s="60"/>
      <c r="H56" s="17"/>
    </row>
    <row r="60" spans="1:10" ht="15.75" x14ac:dyDescent="0.25">
      <c r="A60" s="84" t="s">
        <v>41</v>
      </c>
      <c r="B60" s="84"/>
      <c r="C60" s="84"/>
      <c r="D60" s="84"/>
      <c r="E60" s="84"/>
      <c r="F60" s="84"/>
      <c r="G60" s="84"/>
    </row>
    <row r="61" spans="1:10" ht="23.25" customHeight="1" x14ac:dyDescent="0.25">
      <c r="A61" s="85" t="s">
        <v>1</v>
      </c>
      <c r="B61" s="85" t="s">
        <v>18</v>
      </c>
      <c r="C61" s="67"/>
      <c r="D61" s="84" t="s">
        <v>4</v>
      </c>
      <c r="E61" s="84" t="s">
        <v>5</v>
      </c>
      <c r="F61" s="84" t="s">
        <v>6</v>
      </c>
      <c r="G61" s="66" t="s">
        <v>7</v>
      </c>
    </row>
    <row r="62" spans="1:10" ht="22.5" customHeight="1" x14ac:dyDescent="0.25">
      <c r="A62" s="85"/>
      <c r="B62" s="85"/>
      <c r="C62" s="67"/>
      <c r="D62" s="84"/>
      <c r="E62" s="84"/>
      <c r="F62" s="84"/>
      <c r="G62" s="66" t="s">
        <v>8</v>
      </c>
    </row>
    <row r="63" spans="1:10" ht="15.75" x14ac:dyDescent="0.25">
      <c r="A63" s="35">
        <v>1</v>
      </c>
      <c r="B63" s="36">
        <v>2</v>
      </c>
      <c r="C63" s="36"/>
      <c r="D63" s="36">
        <v>3</v>
      </c>
      <c r="E63" s="36">
        <v>4</v>
      </c>
      <c r="F63" s="36">
        <v>5</v>
      </c>
      <c r="G63" s="36">
        <v>6</v>
      </c>
    </row>
    <row r="64" spans="1:10" ht="15.75" x14ac:dyDescent="0.25">
      <c r="A64" s="37" t="s">
        <v>9</v>
      </c>
      <c r="B64" s="50">
        <v>9500</v>
      </c>
      <c r="C64" s="39">
        <v>22644</v>
      </c>
      <c r="D64" s="52"/>
      <c r="E64" s="61"/>
      <c r="F64" s="55">
        <v>0</v>
      </c>
      <c r="G64" s="56"/>
    </row>
    <row r="65" spans="1:10" ht="90" x14ac:dyDescent="0.25">
      <c r="A65" s="37" t="s">
        <v>45</v>
      </c>
      <c r="B65" s="40">
        <v>6</v>
      </c>
      <c r="C65" s="41"/>
      <c r="D65" s="53"/>
      <c r="E65" s="61"/>
      <c r="F65" s="55">
        <v>0</v>
      </c>
      <c r="G65" s="56"/>
    </row>
    <row r="66" spans="1:10" ht="45" x14ac:dyDescent="0.25">
      <c r="A66" s="37" t="s">
        <v>12</v>
      </c>
      <c r="B66" s="50">
        <v>9500</v>
      </c>
      <c r="C66" s="39">
        <v>22644</v>
      </c>
      <c r="D66" s="57"/>
      <c r="E66" s="61"/>
      <c r="F66" s="55">
        <v>0</v>
      </c>
      <c r="G66" s="56"/>
    </row>
    <row r="67" spans="1:10" ht="45" x14ac:dyDescent="0.25">
      <c r="A67" s="37" t="s">
        <v>46</v>
      </c>
      <c r="B67" s="40">
        <v>6</v>
      </c>
      <c r="C67" s="40"/>
      <c r="D67" s="58"/>
      <c r="E67" s="61"/>
      <c r="F67" s="55">
        <v>0</v>
      </c>
      <c r="G67" s="56"/>
      <c r="J67" s="26"/>
    </row>
    <row r="68" spans="1:10" ht="15.75" x14ac:dyDescent="0.25">
      <c r="A68" s="66" t="s">
        <v>14</v>
      </c>
      <c r="B68" s="66"/>
      <c r="C68" s="66"/>
      <c r="D68" s="66"/>
      <c r="E68" s="60"/>
      <c r="F68" s="55">
        <v>0</v>
      </c>
      <c r="G68" s="60"/>
      <c r="H68" s="17"/>
    </row>
    <row r="72" spans="1:10" ht="15.75" x14ac:dyDescent="0.25">
      <c r="A72" s="84" t="s">
        <v>42</v>
      </c>
      <c r="B72" s="84"/>
      <c r="C72" s="84"/>
      <c r="D72" s="84"/>
      <c r="E72" s="84"/>
      <c r="F72" s="84"/>
      <c r="G72" s="84"/>
    </row>
    <row r="73" spans="1:10" ht="15.75" x14ac:dyDescent="0.25">
      <c r="A73" s="85" t="s">
        <v>1</v>
      </c>
      <c r="B73" s="85" t="s">
        <v>18</v>
      </c>
      <c r="C73" s="67"/>
      <c r="D73" s="84" t="s">
        <v>4</v>
      </c>
      <c r="E73" s="84" t="s">
        <v>5</v>
      </c>
      <c r="F73" s="84" t="s">
        <v>6</v>
      </c>
      <c r="G73" s="66" t="s">
        <v>7</v>
      </c>
    </row>
    <row r="74" spans="1:10" ht="15.75" x14ac:dyDescent="0.25">
      <c r="A74" s="85"/>
      <c r="B74" s="85"/>
      <c r="C74" s="67"/>
      <c r="D74" s="84"/>
      <c r="E74" s="84"/>
      <c r="F74" s="84"/>
      <c r="G74" s="66" t="s">
        <v>8</v>
      </c>
    </row>
    <row r="75" spans="1:10" ht="15.75" x14ac:dyDescent="0.25">
      <c r="A75" s="35">
        <v>1</v>
      </c>
      <c r="B75" s="36">
        <v>2</v>
      </c>
      <c r="C75" s="36"/>
      <c r="D75" s="36">
        <v>3</v>
      </c>
      <c r="E75" s="36">
        <v>4</v>
      </c>
      <c r="F75" s="36">
        <v>5</v>
      </c>
      <c r="G75" s="36">
        <v>6</v>
      </c>
    </row>
    <row r="76" spans="1:10" ht="15.75" x14ac:dyDescent="0.25">
      <c r="A76" s="37" t="s">
        <v>9</v>
      </c>
      <c r="B76" s="50">
        <v>12500</v>
      </c>
      <c r="C76" s="40">
        <v>45000</v>
      </c>
      <c r="D76" s="52"/>
      <c r="E76" s="61"/>
      <c r="F76" s="55">
        <v>0</v>
      </c>
      <c r="G76" s="56"/>
    </row>
    <row r="77" spans="1:10" ht="90" x14ac:dyDescent="0.25">
      <c r="A77" s="37" t="s">
        <v>45</v>
      </c>
      <c r="B77" s="40">
        <v>6</v>
      </c>
      <c r="C77" s="40"/>
      <c r="D77" s="53"/>
      <c r="E77" s="61"/>
      <c r="F77" s="55">
        <v>0</v>
      </c>
      <c r="G77" s="56"/>
    </row>
    <row r="78" spans="1:10" ht="45" x14ac:dyDescent="0.25">
      <c r="A78" s="37" t="s">
        <v>12</v>
      </c>
      <c r="B78" s="50">
        <v>12500</v>
      </c>
      <c r="C78" s="38">
        <v>45000</v>
      </c>
      <c r="D78" s="53"/>
      <c r="E78" s="61"/>
      <c r="F78" s="55">
        <v>0</v>
      </c>
      <c r="G78" s="56"/>
    </row>
    <row r="79" spans="1:10" ht="45" x14ac:dyDescent="0.25">
      <c r="A79" s="37" t="s">
        <v>46</v>
      </c>
      <c r="B79" s="40">
        <v>6</v>
      </c>
      <c r="C79" s="40"/>
      <c r="D79" s="58"/>
      <c r="E79" s="61"/>
      <c r="F79" s="55">
        <v>0</v>
      </c>
      <c r="G79" s="56"/>
      <c r="J79" s="26"/>
    </row>
    <row r="80" spans="1:10" ht="15.75" x14ac:dyDescent="0.25">
      <c r="A80" s="66" t="s">
        <v>14</v>
      </c>
      <c r="B80" s="66"/>
      <c r="C80" s="66"/>
      <c r="D80" s="66"/>
      <c r="E80" s="60"/>
      <c r="F80" s="55">
        <v>0</v>
      </c>
      <c r="G80" s="60"/>
      <c r="H80" s="17"/>
    </row>
    <row r="84" spans="1:10" ht="15.75" x14ac:dyDescent="0.25">
      <c r="A84" s="84" t="s">
        <v>43</v>
      </c>
      <c r="B84" s="84"/>
      <c r="C84" s="84"/>
      <c r="D84" s="84"/>
      <c r="E84" s="84"/>
      <c r="F84" s="84"/>
      <c r="G84" s="84"/>
    </row>
    <row r="85" spans="1:10" ht="15.75" x14ac:dyDescent="0.25">
      <c r="A85" s="85" t="s">
        <v>1</v>
      </c>
      <c r="B85" s="85" t="s">
        <v>18</v>
      </c>
      <c r="C85" s="67"/>
      <c r="D85" s="84" t="s">
        <v>4</v>
      </c>
      <c r="E85" s="84" t="s">
        <v>5</v>
      </c>
      <c r="F85" s="84" t="s">
        <v>6</v>
      </c>
      <c r="G85" s="66" t="s">
        <v>7</v>
      </c>
    </row>
    <row r="86" spans="1:10" ht="15.75" x14ac:dyDescent="0.25">
      <c r="A86" s="85"/>
      <c r="B86" s="85"/>
      <c r="C86" s="67"/>
      <c r="D86" s="84"/>
      <c r="E86" s="84"/>
      <c r="F86" s="84"/>
      <c r="G86" s="66" t="s">
        <v>8</v>
      </c>
    </row>
    <row r="87" spans="1:10" ht="15.75" x14ac:dyDescent="0.25">
      <c r="A87" s="35">
        <v>1</v>
      </c>
      <c r="B87" s="36">
        <v>2</v>
      </c>
      <c r="C87" s="36"/>
      <c r="D87" s="36">
        <v>3</v>
      </c>
      <c r="E87" s="36">
        <v>4</v>
      </c>
      <c r="F87" s="36">
        <v>5</v>
      </c>
      <c r="G87" s="36">
        <v>6</v>
      </c>
    </row>
    <row r="88" spans="1:10" ht="15.75" x14ac:dyDescent="0.25">
      <c r="A88" s="37" t="s">
        <v>9</v>
      </c>
      <c r="B88" s="50">
        <v>12500</v>
      </c>
      <c r="C88" s="39">
        <v>33833</v>
      </c>
      <c r="D88" s="52"/>
      <c r="E88" s="61"/>
      <c r="F88" s="55">
        <v>0</v>
      </c>
      <c r="G88" s="56"/>
    </row>
    <row r="89" spans="1:10" ht="90" x14ac:dyDescent="0.25">
      <c r="A89" s="37" t="s">
        <v>45</v>
      </c>
      <c r="B89" s="40">
        <v>6</v>
      </c>
      <c r="C89" s="41"/>
      <c r="D89" s="53"/>
      <c r="E89" s="61"/>
      <c r="F89" s="55">
        <v>0</v>
      </c>
      <c r="G89" s="56"/>
      <c r="I89" s="76"/>
    </row>
    <row r="90" spans="1:10" ht="45" x14ac:dyDescent="0.25">
      <c r="A90" s="37" t="s">
        <v>12</v>
      </c>
      <c r="B90" s="50">
        <v>12500</v>
      </c>
      <c r="C90" s="39">
        <v>33833</v>
      </c>
      <c r="D90" s="57"/>
      <c r="E90" s="61"/>
      <c r="F90" s="55">
        <v>0</v>
      </c>
      <c r="G90" s="56"/>
    </row>
    <row r="91" spans="1:10" ht="45" x14ac:dyDescent="0.25">
      <c r="A91" s="37" t="s">
        <v>46</v>
      </c>
      <c r="B91" s="40">
        <v>6</v>
      </c>
      <c r="C91" s="40"/>
      <c r="D91" s="58"/>
      <c r="E91" s="61"/>
      <c r="F91" s="55">
        <v>0</v>
      </c>
      <c r="G91" s="56"/>
      <c r="J91" s="26"/>
    </row>
    <row r="92" spans="1:10" ht="15.75" x14ac:dyDescent="0.25">
      <c r="A92" s="66" t="s">
        <v>14</v>
      </c>
      <c r="B92" s="66"/>
      <c r="C92" s="66"/>
      <c r="D92" s="66"/>
      <c r="E92" s="60"/>
      <c r="F92" s="55">
        <v>0</v>
      </c>
      <c r="G92" s="60"/>
      <c r="H92" s="17"/>
      <c r="I92" s="63"/>
    </row>
    <row r="93" spans="1:10" x14ac:dyDescent="0.25">
      <c r="G93" s="63"/>
      <c r="I93" s="65"/>
    </row>
    <row r="94" spans="1:10" x14ac:dyDescent="0.25">
      <c r="G94" s="29"/>
    </row>
    <row r="95" spans="1:10" x14ac:dyDescent="0.25">
      <c r="A95" s="47" t="s">
        <v>32</v>
      </c>
    </row>
    <row r="97" spans="1:12" ht="15.75" x14ac:dyDescent="0.25">
      <c r="A97" s="86" t="s">
        <v>35</v>
      </c>
      <c r="B97" s="87"/>
      <c r="C97" s="87"/>
      <c r="D97" s="87"/>
      <c r="E97" s="87"/>
      <c r="F97" s="87"/>
      <c r="G97" s="88"/>
    </row>
    <row r="98" spans="1:12" ht="15.75" x14ac:dyDescent="0.25">
      <c r="A98" s="85" t="s">
        <v>1</v>
      </c>
      <c r="B98" s="85" t="s">
        <v>34</v>
      </c>
      <c r="C98" s="79"/>
      <c r="D98" s="84" t="s">
        <v>4</v>
      </c>
      <c r="E98" s="84" t="s">
        <v>5</v>
      </c>
      <c r="F98" s="84" t="s">
        <v>6</v>
      </c>
      <c r="G98" s="78" t="s">
        <v>7</v>
      </c>
    </row>
    <row r="99" spans="1:12" ht="24.75" customHeight="1" x14ac:dyDescent="0.25">
      <c r="A99" s="85"/>
      <c r="B99" s="85"/>
      <c r="C99" s="79"/>
      <c r="D99" s="84"/>
      <c r="E99" s="84"/>
      <c r="F99" s="84"/>
      <c r="G99" s="78" t="s">
        <v>8</v>
      </c>
    </row>
    <row r="100" spans="1:12" ht="15.75" x14ac:dyDescent="0.25">
      <c r="A100" s="35">
        <v>1</v>
      </c>
      <c r="B100" s="36">
        <v>2</v>
      </c>
      <c r="C100" s="36"/>
      <c r="D100" s="36">
        <v>3</v>
      </c>
      <c r="E100" s="36">
        <v>4</v>
      </c>
      <c r="F100" s="36">
        <v>5</v>
      </c>
      <c r="G100" s="36">
        <v>6</v>
      </c>
    </row>
    <row r="101" spans="1:12" ht="15.75" x14ac:dyDescent="0.25">
      <c r="A101" s="37" t="s">
        <v>9</v>
      </c>
      <c r="B101" s="38">
        <v>90000</v>
      </c>
      <c r="C101" s="80">
        <v>33833</v>
      </c>
      <c r="D101" s="46"/>
      <c r="E101" s="61"/>
      <c r="F101" s="55">
        <v>0</v>
      </c>
      <c r="G101" s="81"/>
    </row>
    <row r="102" spans="1:12" ht="90" x14ac:dyDescent="0.25">
      <c r="A102" s="37" t="s">
        <v>45</v>
      </c>
      <c r="B102" s="40">
        <v>6</v>
      </c>
      <c r="C102" s="82"/>
      <c r="D102" s="46"/>
      <c r="E102" s="61"/>
      <c r="F102" s="55">
        <v>0</v>
      </c>
      <c r="G102" s="56"/>
    </row>
    <row r="103" spans="1:12" ht="45" x14ac:dyDescent="0.25">
      <c r="A103" s="37" t="s">
        <v>12</v>
      </c>
      <c r="B103" s="38">
        <v>90000</v>
      </c>
      <c r="C103" s="80">
        <v>33833</v>
      </c>
      <c r="D103" s="40"/>
      <c r="E103" s="61"/>
      <c r="F103" s="55">
        <v>0</v>
      </c>
      <c r="G103" s="56"/>
      <c r="I103" s="63"/>
    </row>
    <row r="104" spans="1:12" ht="45" x14ac:dyDescent="0.25">
      <c r="A104" s="37" t="s">
        <v>46</v>
      </c>
      <c r="B104" s="40">
        <v>6</v>
      </c>
      <c r="C104" s="40"/>
      <c r="D104" s="83"/>
      <c r="E104" s="61"/>
      <c r="F104" s="55">
        <v>0</v>
      </c>
      <c r="G104" s="56"/>
    </row>
    <row r="105" spans="1:12" ht="15.75" x14ac:dyDescent="0.25">
      <c r="A105" s="78" t="s">
        <v>14</v>
      </c>
      <c r="B105" s="78"/>
      <c r="C105" s="78"/>
      <c r="D105" s="78"/>
      <c r="E105" s="81"/>
      <c r="F105" s="55">
        <v>0</v>
      </c>
      <c r="G105" s="81"/>
      <c r="I105" s="63"/>
      <c r="L105" s="63"/>
    </row>
  </sheetData>
  <mergeCells count="52">
    <mergeCell ref="A26:G26"/>
    <mergeCell ref="A2:G2"/>
    <mergeCell ref="A5:G5"/>
    <mergeCell ref="A6:A7"/>
    <mergeCell ref="D6:D7"/>
    <mergeCell ref="E6:E7"/>
    <mergeCell ref="F6:F7"/>
    <mergeCell ref="A15:G15"/>
    <mergeCell ref="A16:A17"/>
    <mergeCell ref="D16:D17"/>
    <mergeCell ref="E16:E17"/>
    <mergeCell ref="F16:F17"/>
    <mergeCell ref="A38:A39"/>
    <mergeCell ref="B38:B39"/>
    <mergeCell ref="D38:D39"/>
    <mergeCell ref="E38:E39"/>
    <mergeCell ref="F38:F39"/>
    <mergeCell ref="A27:A28"/>
    <mergeCell ref="B27:B28"/>
    <mergeCell ref="E27:E28"/>
    <mergeCell ref="F27:F28"/>
    <mergeCell ref="A37:G37"/>
    <mergeCell ref="A48:G48"/>
    <mergeCell ref="A49:A50"/>
    <mergeCell ref="B49:B50"/>
    <mergeCell ref="D49:D50"/>
    <mergeCell ref="E49:E50"/>
    <mergeCell ref="F49:F50"/>
    <mergeCell ref="A60:G60"/>
    <mergeCell ref="A61:A62"/>
    <mergeCell ref="B61:B62"/>
    <mergeCell ref="D61:D62"/>
    <mergeCell ref="E61:E62"/>
    <mergeCell ref="F61:F62"/>
    <mergeCell ref="A72:G72"/>
    <mergeCell ref="A73:A74"/>
    <mergeCell ref="B73:B74"/>
    <mergeCell ref="D73:D74"/>
    <mergeCell ref="E73:E74"/>
    <mergeCell ref="F73:F74"/>
    <mergeCell ref="A84:G84"/>
    <mergeCell ref="A85:A86"/>
    <mergeCell ref="B85:B86"/>
    <mergeCell ref="D85:D86"/>
    <mergeCell ref="E85:E86"/>
    <mergeCell ref="F85:F86"/>
    <mergeCell ref="A97:G97"/>
    <mergeCell ref="A98:A99"/>
    <mergeCell ref="B98:B99"/>
    <mergeCell ref="D98:D99"/>
    <mergeCell ref="E98:E99"/>
    <mergeCell ref="F98:F99"/>
  </mergeCells>
  <pageMargins left="0.7" right="0.7" top="0.75" bottom="0.75" header="0.3" footer="0.3"/>
  <pageSetup paperSize="9" scale="88" orientation="portrait" r:id="rId1"/>
  <rowBreaks count="2" manualBreakCount="2">
    <brk id="25" max="6" man="1"/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Arkusz1</vt:lpstr>
      <vt:lpstr>1,5 na miesiac</vt:lpstr>
      <vt:lpstr>1 rok gaz</vt:lpstr>
      <vt:lpstr>szacunek 2023r.</vt:lpstr>
      <vt:lpstr>na pół roku 2023</vt:lpstr>
      <vt:lpstr>'1 rok gaz'!Obszar_wydruku</vt:lpstr>
      <vt:lpstr>'na pół roku 2023'!Obszar_wydruku</vt:lpstr>
      <vt:lpstr>'szacunek 2023r.'!Obszar_wydruku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Grzywocz</dc:creator>
  <cp:lastModifiedBy>Agnieszka Grzywocz</cp:lastModifiedBy>
  <cp:lastPrinted>2022-10-28T12:25:54Z</cp:lastPrinted>
  <dcterms:created xsi:type="dcterms:W3CDTF">2021-10-21T09:31:47Z</dcterms:created>
  <dcterms:modified xsi:type="dcterms:W3CDTF">2022-11-02T14:02:10Z</dcterms:modified>
</cp:coreProperties>
</file>