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40" activeTab="0"/>
  </bookViews>
  <sheets>
    <sheet name="Kompleksowe" sheetId="1" r:id="rId1"/>
  </sheets>
  <definedNames>
    <definedName name="_xlnm._FilterDatabase" localSheetId="0" hidden="1">'Kompleksowe'!$A$1:$S$6</definedName>
    <definedName name="Excel_BuiltIn__FilterDatabase" localSheetId="0">'Kompleksowe'!$A$1:$S$6</definedName>
  </definedNames>
  <calcPr fullCalcOnLoad="1"/>
</workbook>
</file>

<file path=xl/sharedStrings.xml><?xml version="1.0" encoding="utf-8"?>
<sst xmlns="http://schemas.openxmlformats.org/spreadsheetml/2006/main" count="98" uniqueCount="71">
  <si>
    <t>l.p.</t>
  </si>
  <si>
    <t>RZGW</t>
  </si>
  <si>
    <t>Symbol lokalizacyjny obiektu</t>
  </si>
  <si>
    <t>Nazwa obiektu</t>
  </si>
  <si>
    <t>Miasto/Poczta</t>
  </si>
  <si>
    <t>Ulica/Miejscowość</t>
  </si>
  <si>
    <t>Przynależność terytorialna</t>
  </si>
  <si>
    <t>Adres do korespondencji dla faktur zakupu energii elektrycznej i dystrybucji</t>
  </si>
  <si>
    <t>Sprzedawca energii elektrycznej</t>
  </si>
  <si>
    <t>Operator Systemu Dystrybucyjnego</t>
  </si>
  <si>
    <t>Nr punktu poboru 
PPE /PLENED</t>
  </si>
  <si>
    <t>Nr licznika</t>
  </si>
  <si>
    <t>Grupa 
Taryfowa</t>
  </si>
  <si>
    <t>Moc
umowna
[kW]</t>
  </si>
  <si>
    <t>Strefa dzienna/szczytowa - taryfa B22, C22a, C22b,
C12a, C12b, C12o, G12
[MWh]</t>
  </si>
  <si>
    <t>Strefa nocna/pozaszczytowa - taryfa B22, C22a, C22b,
C12a, C12b, C12o, G12
[MWh]</t>
  </si>
  <si>
    <t>Szczyt ranny - taryfa B23, C23
[MWh]</t>
  </si>
  <si>
    <t>Szczyt popoludniowy - taryfa B23, C23
[MWh]</t>
  </si>
  <si>
    <t>Pozostałe godziny - taryfa B23, C23
[MWh]</t>
  </si>
  <si>
    <t>B21</t>
  </si>
  <si>
    <t>Energa Operator SA o/Olsztyn</t>
  </si>
  <si>
    <t>Gdańsk</t>
  </si>
  <si>
    <t>Energa Operator SA o/Gdańsk</t>
  </si>
  <si>
    <t>PGW WP Zarząd Zlewni w Elblągu, ul. Junaków 3, 82-300 Elbląg</t>
  </si>
  <si>
    <t>B23</t>
  </si>
  <si>
    <t>B22</t>
  </si>
  <si>
    <t>RZGW w Gdańsku, ZZ w Elblągu, NW Elbląg</t>
  </si>
  <si>
    <t>Elbląg</t>
  </si>
  <si>
    <t>PGW WP Zarząd Zlewni w Gdańsku, ul. Sucha 12, 80-531 Gdańsk</t>
  </si>
  <si>
    <t>83-021</t>
  </si>
  <si>
    <t>RZGW w Gdańsku, ZZ w Gdańsku, NW Pruszcz Gdański</t>
  </si>
  <si>
    <t>Wiślina</t>
  </si>
  <si>
    <t>PGW WP Zarząd Zlewni w Toruniu, ul. Popiełuszki 3, 87-100 Toruń</t>
  </si>
  <si>
    <t xml:space="preserve">14-100 </t>
  </si>
  <si>
    <t>Ostróda</t>
  </si>
  <si>
    <t>RZGW w Gdańsku, ZZ w Toruniu, NW Ostróda</t>
  </si>
  <si>
    <t>Czy układ pomiarowy dostosowany do TPA</t>
  </si>
  <si>
    <t>Całodobowo - taryfa C11, C11o, C21,
B11 ,B21, G11, R
[MWh]</t>
  </si>
  <si>
    <t>NIE</t>
  </si>
  <si>
    <t>Energa Obrót S.A.</t>
  </si>
  <si>
    <t>Stacja pomp nr 42 Gronowo Górne</t>
  </si>
  <si>
    <t>82-310</t>
  </si>
  <si>
    <t>Stacja pomp Tyrowo</t>
  </si>
  <si>
    <t>Tyrowo</t>
  </si>
  <si>
    <t>Stacja pomp nr 10 Krępiec</t>
  </si>
  <si>
    <t>Krępiec</t>
  </si>
  <si>
    <t>Stacja pomp nr 23 Rokitnica</t>
  </si>
  <si>
    <t>Rokitnica</t>
  </si>
  <si>
    <t>Nr umowy
Kompleksowej</t>
  </si>
  <si>
    <t>Termin
obowiązywania
umowy kompleksowej</t>
  </si>
  <si>
    <t>Nr budynku</t>
  </si>
  <si>
    <t>Kod pocztowy</t>
  </si>
  <si>
    <t>GD.RUE.207.2020</t>
  </si>
  <si>
    <t>590243833013232699</t>
  </si>
  <si>
    <t>590243833013227268</t>
  </si>
  <si>
    <t>590243864001758433</t>
  </si>
  <si>
    <t>54046487</t>
  </si>
  <si>
    <t>590243821004387565</t>
  </si>
  <si>
    <t>43135512</t>
  </si>
  <si>
    <t>Stacja pomp Mrzezino Przyłącze tymczasowe</t>
  </si>
  <si>
    <t>84-123</t>
  </si>
  <si>
    <t>Mrzezino</t>
  </si>
  <si>
    <t>RZGW w Gdańsku, ZZ w Gdańsku, NW Reda</t>
  </si>
  <si>
    <t>PGW WP Zarząd Zlewni w Gdańsku, ul.Grunwaldzka 184, 80-266 Gdańsk</t>
  </si>
  <si>
    <t>GD.ROO.147.2021</t>
  </si>
  <si>
    <t>590243836042547703</t>
  </si>
  <si>
    <t>70</t>
  </si>
  <si>
    <t>TAK</t>
  </si>
  <si>
    <t>Planowane zużycie energii łącznie 2023 r.
[MWh]</t>
  </si>
  <si>
    <t>Adres do doreęczeń faktur elektronicznych:</t>
  </si>
  <si>
    <t>faktura_gdansk@wody.gov.pl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</si>
</sst>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#,##0.000"/>
    <numFmt numFmtId="168" formatCode="00\-000"/>
    <numFmt numFmtId="169" formatCode="yyyy\-mm\-dd;@"/>
    <numFmt numFmtId="170" formatCode="yyyy/mm/dd;@"/>
    <numFmt numFmtId="171" formatCode="0.000"/>
    <numFmt numFmtId="172" formatCode="0.0"/>
    <numFmt numFmtId="173" formatCode="d/mm/yyyy"/>
    <numFmt numFmtId="174" formatCode="yyyy\-mm\-dd"/>
    <numFmt numFmtId="175" formatCode="_-* #,##0.000\ _z_ł_-;\-* #,##0.000\ _z_ł_-;_-* \-???\ _z_ł_-;_-@_-"/>
    <numFmt numFmtId="176" formatCode="yyyy/dd/mm;@"/>
    <numFmt numFmtId="177" formatCode="_-* #,##0.000\ _z_ł_-;\-* #,##0.000\ _z_ł_-;_-* &quot;-&quot;???\ _z_ł_-;_-@_-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mmm/yyyy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6" fontId="1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 applyBorder="0" applyProtection="0">
      <alignment/>
    </xf>
    <xf numFmtId="0" fontId="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33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6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left" vertical="center" wrapText="1"/>
    </xf>
    <xf numFmtId="49" fontId="4" fillId="38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 applyProtection="1">
      <alignment horizontal="center" vertical="center" wrapText="1"/>
      <protection locked="0"/>
    </xf>
    <xf numFmtId="0" fontId="6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 applyProtection="1">
      <alignment horizontal="center" vertical="center" wrapText="1"/>
      <protection locked="0"/>
    </xf>
    <xf numFmtId="0" fontId="6" fillId="38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169" fontId="6" fillId="0" borderId="0" xfId="0" applyNumberFormat="1" applyFont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168" fontId="6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8" borderId="10" xfId="0" applyFont="1" applyFill="1" applyBorder="1" applyAlignment="1" applyProtection="1">
      <alignment horizontal="left" vertical="center" wrapText="1"/>
      <protection locked="0"/>
    </xf>
    <xf numFmtId="49" fontId="6" fillId="38" borderId="10" xfId="0" applyNumberFormat="1" applyFont="1" applyFill="1" applyBorder="1" applyAlignment="1" applyProtection="1">
      <alignment horizontal="left" vertical="center" wrapText="1"/>
      <protection locked="0"/>
    </xf>
    <xf numFmtId="169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71" fontId="0" fillId="0" borderId="0" xfId="0" applyNumberFormat="1" applyAlignment="1">
      <alignment horizontal="center" vertical="center" wrapText="1"/>
    </xf>
    <xf numFmtId="167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40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40" borderId="10" xfId="0" applyNumberFormat="1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167" fontId="5" fillId="41" borderId="11" xfId="0" applyNumberFormat="1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 quotePrefix="1">
      <alignment horizontal="center" vertical="center"/>
    </xf>
    <xf numFmtId="49" fontId="4" fillId="38" borderId="10" xfId="0" applyNumberFormat="1" applyFont="1" applyFill="1" applyBorder="1" applyAlignment="1" quotePrefix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left" vertical="center" wrapText="1"/>
    </xf>
    <xf numFmtId="0" fontId="4" fillId="38" borderId="10" xfId="62" applyFont="1" applyFill="1" applyBorder="1" applyAlignment="1">
      <alignment horizontal="center" vertical="center" wrapText="1"/>
      <protection/>
    </xf>
    <xf numFmtId="169" fontId="4" fillId="38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49" fontId="4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5" fillId="37" borderId="11" xfId="0" applyFont="1" applyFill="1" applyBorder="1" applyAlignment="1">
      <alignment horizontal="center" vertical="center" wrapText="1"/>
    </xf>
    <xf numFmtId="0" fontId="34" fillId="38" borderId="10" xfId="53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Bad" xfId="45"/>
    <cellStyle name="Excel Built-in Good" xfId="46"/>
    <cellStyle name="Excel Built-in Good 2" xfId="47"/>
    <cellStyle name="Excel Built-in Neutral" xfId="48"/>
    <cellStyle name="Excel Built-in Normal" xfId="49"/>
    <cellStyle name="Excel Built-in Normal 1" xfId="50"/>
    <cellStyle name="Excel Built-in Normal 2" xfId="51"/>
    <cellStyle name="Excel_BuiltIn_Dobry" xfId="52"/>
    <cellStyle name="Hyperlink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3" xfId="62"/>
    <cellStyle name="Normalny 3 3" xfId="63"/>
    <cellStyle name="Normalny 4" xfId="64"/>
    <cellStyle name="Normalny 4 2" xfId="65"/>
    <cellStyle name="Normalny 5" xfId="66"/>
    <cellStyle name="Obliczenia" xfId="67"/>
    <cellStyle name="Followed Hyperlink" xfId="68"/>
    <cellStyle name="Percent" xfId="69"/>
    <cellStyle name="Suma" xfId="70"/>
    <cellStyle name="Tekst objaśnienia" xfId="71"/>
    <cellStyle name="Tekst objaśnienia 2" xfId="72"/>
    <cellStyle name="Tekst objaśnienia 3" xfId="73"/>
    <cellStyle name="Tekst ostrzeżenia" xfId="74"/>
    <cellStyle name="Tytuł" xfId="75"/>
    <cellStyle name="Uwaga" xfId="76"/>
    <cellStyle name="Currency" xfId="77"/>
    <cellStyle name="Currency [0]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E699"/>
      <rgbColor rgb="00FF00FF"/>
      <rgbColor rgb="0000FFFF"/>
      <rgbColor rgb="009C0006"/>
      <rgbColor rgb="000061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2CC"/>
      <rgbColor rgb="00E2F0D9"/>
      <rgbColor rgb="00660066"/>
      <rgbColor rgb="00FF8080"/>
      <rgbColor rgb="000066FF"/>
      <rgbColor rgb="00B4C7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6EFCE"/>
      <rgbColor rgb="00FFEB9C"/>
      <rgbColor rgb="00C5E0B4"/>
      <rgbColor rgb="00F4B183"/>
      <rgbColor rgb="00FFC7CE"/>
      <rgbColor rgb="00F8CBAD"/>
      <rgbColor rgb="003366FF"/>
      <rgbColor rgb="0033CCCC"/>
      <rgbColor rgb="0092D050"/>
      <rgbColor rgb="00FFD966"/>
      <rgbColor rgb="00FF9900"/>
      <rgbColor rgb="00FF3333"/>
      <rgbColor rgb="00666699"/>
      <rgbColor rgb="00A9D18E"/>
      <rgbColor rgb="00003366"/>
      <rgbColor rgb="00339966"/>
      <rgbColor rgb="00003300"/>
      <rgbColor rgb="00333300"/>
      <rgbColor rgb="009C5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ktura_gdansk@wody.gov.pl" TargetMode="External" /><Relationship Id="rId2" Type="http://schemas.openxmlformats.org/officeDocument/2006/relationships/hyperlink" Target="mailto:faktura_gdansk@wody.gov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zoomScale="85" zoomScaleNormal="85" zoomScalePageLayoutView="0" workbookViewId="0" topLeftCell="N1">
      <pane ySplit="1" topLeftCell="A2" activePane="bottomLeft" state="frozen"/>
      <selection pane="topLeft" activeCell="R1" sqref="R1"/>
      <selection pane="bottomLeft" activeCell="T2" sqref="T2:T6"/>
    </sheetView>
  </sheetViews>
  <sheetFormatPr defaultColWidth="8.7109375" defaultRowHeight="12.75"/>
  <cols>
    <col min="1" max="1" width="8.7109375" style="11" customWidth="1"/>
    <col min="2" max="2" width="10.7109375" style="11" customWidth="1"/>
    <col min="3" max="3" width="50.7109375" style="12" customWidth="1"/>
    <col min="4" max="5" width="8.7109375" style="11" customWidth="1"/>
    <col min="6" max="6" width="8.7109375" style="26" customWidth="1"/>
    <col min="7" max="8" width="8.7109375" style="11" customWidth="1"/>
    <col min="9" max="9" width="20.7109375" style="13" customWidth="1"/>
    <col min="10" max="10" width="30.7109375" style="13" customWidth="1"/>
    <col min="11" max="11" width="20.7109375" style="14" customWidth="1"/>
    <col min="12" max="12" width="20.7109375" style="15" customWidth="1"/>
    <col min="13" max="13" width="15.7109375" style="16" customWidth="1"/>
    <col min="14" max="14" width="25.7109375" style="14" customWidth="1"/>
    <col min="15" max="15" width="30.7109375" style="14" customWidth="1"/>
    <col min="16" max="17" width="15.7109375" style="11" customWidth="1"/>
    <col min="18" max="18" width="15.7109375" style="28" customWidth="1"/>
    <col min="19" max="20" width="15.7109375" style="26" customWidth="1"/>
    <col min="21" max="26" width="8.7109375" style="0" customWidth="1"/>
    <col min="27" max="27" width="15.7109375" style="0" customWidth="1"/>
  </cols>
  <sheetData>
    <row r="1" spans="1:27" s="3" customFormat="1" ht="135" customHeight="1">
      <c r="A1" s="1" t="s">
        <v>0</v>
      </c>
      <c r="B1" s="1" t="s">
        <v>1</v>
      </c>
      <c r="C1" s="17" t="s">
        <v>2</v>
      </c>
      <c r="D1" s="1" t="s">
        <v>3</v>
      </c>
      <c r="E1" s="1" t="s">
        <v>51</v>
      </c>
      <c r="F1" s="1" t="s">
        <v>4</v>
      </c>
      <c r="G1" s="1" t="s">
        <v>5</v>
      </c>
      <c r="H1" s="1" t="s">
        <v>50</v>
      </c>
      <c r="I1" s="1" t="s">
        <v>6</v>
      </c>
      <c r="J1" s="1" t="s">
        <v>7</v>
      </c>
      <c r="K1" s="1" t="s">
        <v>8</v>
      </c>
      <c r="L1" s="1" t="s">
        <v>48</v>
      </c>
      <c r="M1" s="1" t="s">
        <v>49</v>
      </c>
      <c r="N1" s="1" t="s">
        <v>9</v>
      </c>
      <c r="O1" s="2" t="s">
        <v>10</v>
      </c>
      <c r="P1" s="2" t="s">
        <v>11</v>
      </c>
      <c r="Q1" s="1" t="s">
        <v>12</v>
      </c>
      <c r="R1" s="27" t="s">
        <v>13</v>
      </c>
      <c r="S1" s="1" t="s">
        <v>36</v>
      </c>
      <c r="T1" s="46" t="s">
        <v>69</v>
      </c>
      <c r="U1" s="33" t="s">
        <v>37</v>
      </c>
      <c r="V1" s="33" t="s">
        <v>14</v>
      </c>
      <c r="W1" s="33" t="s">
        <v>15</v>
      </c>
      <c r="X1" s="33" t="s">
        <v>16</v>
      </c>
      <c r="Y1" s="33" t="s">
        <v>17</v>
      </c>
      <c r="Z1" s="33" t="s">
        <v>18</v>
      </c>
      <c r="AA1" s="34" t="s">
        <v>68</v>
      </c>
    </row>
    <row r="2" spans="1:27" ht="46.5" customHeight="1">
      <c r="A2" s="10">
        <v>1</v>
      </c>
      <c r="B2" s="10" t="s">
        <v>21</v>
      </c>
      <c r="C2" s="8" t="str">
        <f>CONCATENATE(D2," ",E2," ",F2," ",G2," ",H2,"",I2)</f>
        <v>Stacja pomp nr 42 Gronowo Górne 82-310 Elbląg  RZGW w Gdańsku, ZZ w Elblągu, NW Elbląg</v>
      </c>
      <c r="D2" s="5" t="s">
        <v>40</v>
      </c>
      <c r="E2" s="18" t="s">
        <v>41</v>
      </c>
      <c r="F2" s="19" t="s">
        <v>27</v>
      </c>
      <c r="G2" s="19"/>
      <c r="H2" s="20"/>
      <c r="I2" s="19" t="s">
        <v>26</v>
      </c>
      <c r="J2" s="19" t="s">
        <v>23</v>
      </c>
      <c r="K2" s="9" t="s">
        <v>39</v>
      </c>
      <c r="L2" s="7" t="s">
        <v>52</v>
      </c>
      <c r="M2" s="21">
        <v>44926</v>
      </c>
      <c r="N2" s="9" t="s">
        <v>20</v>
      </c>
      <c r="O2" s="36" t="s">
        <v>57</v>
      </c>
      <c r="P2" s="35" t="s">
        <v>58</v>
      </c>
      <c r="Q2" s="9" t="s">
        <v>25</v>
      </c>
      <c r="R2" s="22">
        <v>38</v>
      </c>
      <c r="S2" s="9" t="s">
        <v>38</v>
      </c>
      <c r="T2" s="47" t="s">
        <v>70</v>
      </c>
      <c r="U2" s="30"/>
      <c r="V2" s="30">
        <f>5*(11/12)</f>
        <v>4.583333333333333</v>
      </c>
      <c r="W2" s="30">
        <f>25*(11/12)</f>
        <v>22.916666666666664</v>
      </c>
      <c r="X2" s="30"/>
      <c r="Y2" s="30"/>
      <c r="Z2" s="30"/>
      <c r="AA2" s="30">
        <f>SUM(U2:Z2)</f>
        <v>27.499999999999996</v>
      </c>
    </row>
    <row r="3" spans="1:27" ht="39.75" customHeight="1">
      <c r="A3" s="10">
        <v>2</v>
      </c>
      <c r="B3" s="10" t="s">
        <v>21</v>
      </c>
      <c r="C3" s="8" t="str">
        <f>CONCATENATE(D3," ",E3," ",F3," ",G3," ",H3,"",I3)</f>
        <v>Stacja pomp Tyrowo 14-100  Ostróda Tyrowo RZGW w Gdańsku, ZZ w Toruniu, NW Ostróda</v>
      </c>
      <c r="D3" s="5" t="s">
        <v>42</v>
      </c>
      <c r="E3" s="18" t="s">
        <v>33</v>
      </c>
      <c r="F3" s="19" t="s">
        <v>34</v>
      </c>
      <c r="G3" s="19" t="s">
        <v>43</v>
      </c>
      <c r="H3" s="20"/>
      <c r="I3" s="19" t="s">
        <v>35</v>
      </c>
      <c r="J3" s="19" t="s">
        <v>32</v>
      </c>
      <c r="K3" s="9" t="s">
        <v>39</v>
      </c>
      <c r="L3" s="7" t="s">
        <v>52</v>
      </c>
      <c r="M3" s="21">
        <v>44926</v>
      </c>
      <c r="N3" s="9" t="s">
        <v>20</v>
      </c>
      <c r="O3" s="6" t="s">
        <v>55</v>
      </c>
      <c r="P3" s="35" t="s">
        <v>56</v>
      </c>
      <c r="Q3" s="9" t="s">
        <v>25</v>
      </c>
      <c r="R3" s="22">
        <v>40</v>
      </c>
      <c r="S3" s="9" t="s">
        <v>38</v>
      </c>
      <c r="T3" s="47" t="s">
        <v>70</v>
      </c>
      <c r="U3" s="30"/>
      <c r="V3" s="30">
        <f>13.2*(11/12)</f>
        <v>12.1</v>
      </c>
      <c r="W3" s="30">
        <f>31.2*(11/12)</f>
        <v>28.599999999999998</v>
      </c>
      <c r="X3" s="30"/>
      <c r="Y3" s="30"/>
      <c r="Z3" s="30"/>
      <c r="AA3" s="30">
        <f>SUM(U3:Z3)</f>
        <v>40.699999999999996</v>
      </c>
    </row>
    <row r="4" spans="1:27" ht="39.75" customHeight="1">
      <c r="A4" s="10">
        <v>3</v>
      </c>
      <c r="B4" s="10" t="s">
        <v>21</v>
      </c>
      <c r="C4" s="8" t="str">
        <f>CONCATENATE(D4," ",E4," ",F4," ",G4," ",H4,"",I4)</f>
        <v>Stacja pomp nr 10 Krępiec 83-021 Wiślina Krępiec RZGW w Gdańsku, ZZ w Gdańsku, NW Pruszcz Gdański</v>
      </c>
      <c r="D4" s="8" t="s">
        <v>44</v>
      </c>
      <c r="E4" s="8" t="s">
        <v>29</v>
      </c>
      <c r="F4" s="8" t="s">
        <v>31</v>
      </c>
      <c r="G4" s="8" t="s">
        <v>45</v>
      </c>
      <c r="H4" s="8"/>
      <c r="I4" s="8" t="s">
        <v>30</v>
      </c>
      <c r="J4" s="8" t="s">
        <v>28</v>
      </c>
      <c r="K4" s="9" t="s">
        <v>39</v>
      </c>
      <c r="L4" s="7" t="s">
        <v>52</v>
      </c>
      <c r="M4" s="21">
        <v>44926</v>
      </c>
      <c r="N4" s="10" t="s">
        <v>22</v>
      </c>
      <c r="O4" s="23" t="s">
        <v>54</v>
      </c>
      <c r="P4" s="24">
        <v>54390703</v>
      </c>
      <c r="Q4" s="9" t="s">
        <v>19</v>
      </c>
      <c r="R4" s="22">
        <v>63</v>
      </c>
      <c r="S4" s="10" t="s">
        <v>38</v>
      </c>
      <c r="T4" s="47" t="s">
        <v>70</v>
      </c>
      <c r="U4" s="31">
        <f>102.452*(11/12)</f>
        <v>93.91433333333333</v>
      </c>
      <c r="V4" s="31"/>
      <c r="W4" s="31"/>
      <c r="X4" s="32"/>
      <c r="Y4" s="32"/>
      <c r="Z4" s="32"/>
      <c r="AA4" s="30">
        <f>SUM(U4:Z4)</f>
        <v>93.91433333333333</v>
      </c>
    </row>
    <row r="5" spans="1:27" ht="39.75" customHeight="1">
      <c r="A5" s="10">
        <v>4</v>
      </c>
      <c r="B5" s="10" t="s">
        <v>21</v>
      </c>
      <c r="C5" s="8" t="str">
        <f>CONCATENATE(D5," ",E5," ",F5," ",G5," ",H5,"",I5)</f>
        <v>Stacja pomp nr 23 Rokitnica 83-021 Wiślina Rokitnica RZGW w Gdańsku, ZZ w Gdańsku, NW Pruszcz Gdański</v>
      </c>
      <c r="D5" s="8" t="s">
        <v>46</v>
      </c>
      <c r="E5" s="8" t="s">
        <v>29</v>
      </c>
      <c r="F5" s="8" t="s">
        <v>31</v>
      </c>
      <c r="G5" s="8" t="s">
        <v>47</v>
      </c>
      <c r="H5" s="8"/>
      <c r="I5" s="8" t="s">
        <v>30</v>
      </c>
      <c r="J5" s="8" t="s">
        <v>28</v>
      </c>
      <c r="K5" s="9" t="s">
        <v>39</v>
      </c>
      <c r="L5" s="7" t="s">
        <v>52</v>
      </c>
      <c r="M5" s="21">
        <v>44926</v>
      </c>
      <c r="N5" s="10" t="s">
        <v>22</v>
      </c>
      <c r="O5" s="23" t="s">
        <v>53</v>
      </c>
      <c r="P5" s="24">
        <v>42993466</v>
      </c>
      <c r="Q5" s="9" t="s">
        <v>24</v>
      </c>
      <c r="R5" s="22">
        <v>110</v>
      </c>
      <c r="S5" s="10" t="s">
        <v>38</v>
      </c>
      <c r="T5" s="47" t="s">
        <v>70</v>
      </c>
      <c r="U5" s="31"/>
      <c r="V5" s="31"/>
      <c r="W5" s="31"/>
      <c r="X5" s="31">
        <f>23.934*(11/12)</f>
        <v>21.9395</v>
      </c>
      <c r="Y5" s="31">
        <f>19.688*(11/12)</f>
        <v>18.04733333333333</v>
      </c>
      <c r="Z5" s="31">
        <f>98.196*(11/12)</f>
        <v>90.01299999999999</v>
      </c>
      <c r="AA5" s="30">
        <f>SUM(U5:Z5)</f>
        <v>129.99983333333333</v>
      </c>
    </row>
    <row r="6" spans="1:37" ht="49.5" customHeight="1">
      <c r="A6" s="10">
        <v>5</v>
      </c>
      <c r="B6" s="37" t="s">
        <v>21</v>
      </c>
      <c r="C6" s="5" t="str">
        <f>CONCATENATE(D6," ",E6," ",F6," ",G6," ",H6," ",I6)</f>
        <v>Stacja pomp Mrzezino Przyłącze tymczasowe 84-123 Mrzezino   RZGW w Gdańsku, ZZ w Gdańsku, NW Reda</v>
      </c>
      <c r="D6" s="38" t="s">
        <v>59</v>
      </c>
      <c r="E6" s="5" t="s">
        <v>60</v>
      </c>
      <c r="F6" s="5" t="s">
        <v>61</v>
      </c>
      <c r="G6" s="5"/>
      <c r="H6" s="5"/>
      <c r="I6" s="5" t="s">
        <v>62</v>
      </c>
      <c r="J6" s="39" t="s">
        <v>63</v>
      </c>
      <c r="K6" s="9" t="s">
        <v>39</v>
      </c>
      <c r="L6" s="40" t="s">
        <v>64</v>
      </c>
      <c r="M6" s="41">
        <v>44926</v>
      </c>
      <c r="N6" s="42" t="s">
        <v>22</v>
      </c>
      <c r="O6" s="43" t="s">
        <v>65</v>
      </c>
      <c r="P6" s="40"/>
      <c r="Q6" s="6" t="s">
        <v>25</v>
      </c>
      <c r="R6" s="44" t="s">
        <v>66</v>
      </c>
      <c r="S6" s="42" t="s">
        <v>67</v>
      </c>
      <c r="T6" s="47" t="s">
        <v>70</v>
      </c>
      <c r="U6" s="30"/>
      <c r="V6" s="30">
        <f>14*(11/12)</f>
        <v>12.833333333333332</v>
      </c>
      <c r="W6" s="30">
        <f>15*(11/12)</f>
        <v>13.75</v>
      </c>
      <c r="X6" s="30"/>
      <c r="Y6" s="30"/>
      <c r="Z6" s="30"/>
      <c r="AA6" s="30">
        <f>SUM(U6:Z6)</f>
        <v>26.583333333333332</v>
      </c>
      <c r="AB6" s="4"/>
      <c r="AC6" s="4"/>
      <c r="AD6" s="4"/>
      <c r="AE6" s="4"/>
      <c r="AF6" s="4"/>
      <c r="AG6" s="4"/>
      <c r="AH6" s="4"/>
      <c r="AI6" s="4"/>
      <c r="AJ6" s="4"/>
      <c r="AK6" s="4"/>
    </row>
    <row r="7" ht="15">
      <c r="AA7" s="45"/>
    </row>
    <row r="9" spans="17:27" ht="15">
      <c r="Q9" s="25"/>
      <c r="R9" s="29"/>
      <c r="S9"/>
      <c r="T9"/>
      <c r="U9" s="45"/>
      <c r="AA9" s="45"/>
    </row>
    <row r="10" spans="19:27" ht="15">
      <c r="S10"/>
      <c r="T10"/>
      <c r="V10" s="45"/>
      <c r="W10" s="45"/>
      <c r="AA10" s="45"/>
    </row>
    <row r="11" spans="19:27" ht="15">
      <c r="S11"/>
      <c r="T11"/>
      <c r="X11" s="45"/>
      <c r="Y11" s="45"/>
      <c r="Z11" s="45"/>
      <c r="AA11" s="45"/>
    </row>
    <row r="13" ht="15">
      <c r="AA13" s="45"/>
    </row>
  </sheetData>
  <sheetProtection selectLockedCells="1" selectUnlockedCells="1"/>
  <autoFilter ref="A1:S6"/>
  <hyperlinks>
    <hyperlink ref="T2" r:id="rId1" display="faktura_gdansk@wody.gov.pl"/>
    <hyperlink ref="T3:T6" r:id="rId2" display="faktura_gdansk@wody.gov.p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Stolarz</dc:creator>
  <cp:keywords/>
  <dc:description/>
  <cp:lastModifiedBy>Grzegorz Kaczmarek</cp:lastModifiedBy>
  <dcterms:created xsi:type="dcterms:W3CDTF">2020-06-15T07:27:10Z</dcterms:created>
  <dcterms:modified xsi:type="dcterms:W3CDTF">2022-12-28T11:17:28Z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